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32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_xlnm.Print_Area" localSheetId="2">'OTCHET'!$B:$L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8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0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10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8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8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35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<sst xmlns="http://schemas.openxmlformats.org/spreadsheetml/2006/main" count="2987" uniqueCount="2075">
  <si>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</si>
  <si>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</si>
  <si>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</si>
  <si>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</si>
  <si>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</si>
  <si>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</si>
  <si>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</si>
  <si>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</si>
  <si>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</si>
  <si>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</si>
  <si>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</si>
  <si>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</si>
  <si>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</si>
  <si>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</si>
  <si>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</si>
  <si>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</si>
  <si>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</si>
  <si>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</si>
  <si>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</si>
  <si>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</si>
  <si>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</si>
  <si>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</si>
  <si>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</si>
  <si>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</si>
  <si>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</si>
  <si>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</si>
  <si>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</si>
  <si>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</si>
  <si>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</si>
  <si>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</si>
  <si>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</si>
  <si>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</si>
  <si>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</si>
  <si>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</si>
  <si>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</si>
  <si>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</si>
  <si>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</si>
  <si>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</si>
  <si>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</si>
  <si>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</si>
  <si>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</si>
  <si>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</si>
  <si>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</si>
  <si>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</si>
  <si>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</si>
  <si>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</si>
  <si>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</si>
  <si>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</si>
  <si>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</si>
  <si>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</si>
  <si>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</si>
  <si>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</si>
  <si>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</si>
  <si>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</si>
  <si>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</si>
  <si>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</si>
  <si>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</si>
  <si>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</si>
  <si>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</si>
  <si>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</si>
  <si>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</si>
  <si>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</si>
  <si>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</si>
  <si>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</si>
  <si>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</si>
  <si>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</si>
  <si>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</si>
  <si>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</si>
  <si>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</si>
  <si>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</si>
  <si>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</si>
  <si>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</si>
  <si>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</si>
  <si>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</si>
  <si>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</si>
  <si>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</si>
  <si>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</si>
  <si>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</si>
  <si>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</si>
  <si>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</si>
  <si>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</si>
  <si>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</si>
  <si>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</si>
  <si>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</si>
  <si>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</si>
  <si>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</si>
  <si>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</si>
  <si>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</si>
  <si>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</si>
  <si>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</si>
  <si>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</si>
  <si>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</si>
  <si>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</si>
  <si>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</si>
  <si>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</si>
  <si>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</si>
  <si>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</si>
  <si>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</si>
  <si>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</si>
  <si>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</si>
  <si>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</si>
  <si>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</si>
  <si>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</si>
  <si>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</si>
  <si>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</si>
  <si>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</si>
  <si>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</si>
  <si>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</si>
  <si>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</si>
  <si>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</si>
  <si>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</si>
  <si>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</si>
  <si>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</si>
  <si>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</si>
  <si>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</si>
  <si>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</si>
  <si>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</si>
  <si>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</si>
  <si>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</si>
  <si>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</si>
  <si>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</si>
  <si>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</si>
  <si>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</si>
  <si>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</si>
  <si>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</si>
  <si>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</si>
  <si>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</si>
  <si>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</si>
  <si>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</si>
  <si>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</si>
  <si>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</si>
  <si>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</si>
  <si>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</si>
  <si>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</si>
  <si>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</si>
  <si>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</si>
  <si>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</si>
  <si>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</si>
  <si>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</si>
  <si>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</si>
  <si>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</si>
  <si>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</si>
  <si>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</si>
  <si>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</si>
  <si>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</si>
  <si>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</si>
  <si>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</si>
  <si>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</si>
  <si>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</si>
  <si>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</si>
  <si>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</si>
  <si>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</si>
  <si>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</si>
  <si>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</si>
  <si>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</si>
  <si>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</si>
  <si>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</si>
  <si>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</si>
  <si>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</si>
  <si>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</si>
  <si>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</si>
  <si>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</si>
  <si>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</si>
  <si>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</si>
  <si>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</si>
  <si>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</si>
  <si>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</si>
  <si>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</si>
  <si>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</si>
  <si>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</si>
  <si>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</si>
  <si>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</si>
  <si>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</si>
  <si>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</si>
  <si>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</si>
  <si>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</si>
  <si>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</si>
  <si>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</si>
  <si>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</si>
  <si>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</si>
  <si>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</si>
  <si>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</si>
  <si>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</si>
  <si>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</si>
  <si>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</si>
  <si>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</si>
  <si>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</si>
  <si>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</si>
  <si>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</si>
  <si>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</si>
  <si>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</si>
  <si>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</si>
  <si>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</si>
  <si>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</si>
  <si>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</si>
  <si>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</si>
  <si>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</si>
  <si>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</si>
  <si>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</si>
  <si>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</si>
  <si>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</si>
  <si>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</si>
  <si>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</si>
  <si>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</si>
  <si>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</si>
  <si>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</si>
  <si>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</si>
  <si>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</si>
  <si>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</si>
  <si>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</si>
  <si>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</si>
  <si>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</si>
  <si>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</si>
  <si>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</si>
  <si>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</si>
  <si>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</si>
  <si>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</si>
  <si>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</si>
  <si>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</si>
  <si>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</si>
  <si>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</si>
  <si>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</si>
  <si>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</si>
  <si>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</si>
  <si>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</si>
  <si>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</si>
  <si>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</si>
  <si>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</si>
  <si>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</si>
  <si>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</si>
  <si>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</si>
  <si>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</si>
  <si>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</si>
  <si>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</si>
  <si>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</si>
  <si>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</si>
  <si>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</si>
  <si>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</si>
  <si>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</si>
  <si>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</si>
  <si>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</si>
  <si>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</si>
  <si>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</si>
  <si>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</si>
  <si>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</si>
  <si>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</si>
  <si>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</si>
  <si>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</si>
  <si>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</si>
  <si>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</si>
  <si>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</si>
  <si>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</si>
  <si>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</si>
  <si>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</si>
  <si>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</si>
  <si>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</si>
  <si>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</si>
  <si>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</si>
  <si>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</si>
  <si>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</si>
  <si>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</si>
  <si>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</si>
  <si>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</si>
  <si>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</si>
  <si>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</si>
  <si>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</si>
  <si>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</si>
  <si>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</si>
  <si>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</si>
  <si>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</si>
  <si>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</si>
  <si>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</si>
  <si>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</si>
  <si>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</si>
  <si>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</si>
  <si>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</si>
  <si>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</si>
  <si>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</si>
  <si>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</si>
  <si>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</si>
  <si>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</si>
  <si>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</si>
  <si>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</si>
  <si>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</si>
  <si>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</si>
  <si>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</si>
  <si>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</si>
  <si>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</si>
  <si>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</si>
  <si>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</si>
  <si>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</si>
  <si>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</si>
  <si>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</si>
  <si>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</si>
  <si>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</si>
  <si>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</si>
  <si>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</si>
  <si>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</si>
  <si>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</si>
  <si>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</si>
  <si>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</si>
  <si>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</si>
  <si>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</si>
  <si>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</si>
  <si>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</si>
  <si>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</si>
  <si>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</si>
  <si>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</si>
  <si>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</si>
  <si>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</si>
  <si>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</si>
  <si>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</si>
  <si>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</si>
  <si>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</si>
  <si>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</si>
  <si>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</si>
  <si>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</si>
  <si>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</si>
  <si>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</si>
  <si>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</si>
  <si>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</si>
  <si>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</si>
  <si>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</si>
  <si>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</si>
  <si>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</si>
  <si>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</si>
  <si>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</si>
  <si>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</si>
  <si>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</si>
  <si>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</si>
  <si>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</si>
  <si>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</si>
  <si>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</si>
  <si>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</si>
  <si>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</si>
  <si>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</si>
  <si>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</si>
  <si>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</si>
  <si>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</si>
  <si>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</si>
  <si>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</si>
  <si>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</si>
  <si>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</si>
  <si>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</si>
  <si>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</si>
  <si>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</si>
  <si>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</si>
  <si>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</si>
  <si>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</si>
  <si>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</si>
  <si>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</si>
  <si>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</si>
  <si>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</si>
  <si>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</si>
  <si>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</si>
  <si>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</si>
  <si>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</si>
  <si>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</si>
  <si>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</si>
  <si>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</si>
  <si>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</si>
  <si>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</si>
  <si>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</si>
  <si>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</si>
  <si>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</si>
  <si>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</si>
  <si>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</si>
  <si>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</si>
  <si>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</si>
  <si>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</si>
  <si>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</si>
  <si>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</si>
  <si>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</si>
  <si>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</si>
  <si>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</si>
  <si>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</si>
  <si>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</si>
  <si>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</si>
  <si>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</si>
  <si>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</si>
  <si>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</si>
  <si>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</si>
  <si>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</si>
  <si>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</si>
  <si>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</si>
  <si>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</si>
  <si>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</si>
  <si>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</si>
  <si>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</si>
  <si>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</si>
  <si>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</si>
  <si>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</si>
  <si>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</si>
  <si>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</si>
  <si>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</si>
  <si>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</si>
  <si>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</si>
  <si>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</si>
  <si>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</si>
  <si>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</si>
  <si>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</si>
  <si>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</si>
  <si>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</si>
  <si>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</si>
  <si>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</si>
  <si>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</si>
  <si>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</si>
  <si>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</si>
  <si>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</si>
  <si>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</si>
  <si>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</si>
  <si>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</si>
  <si>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</si>
  <si>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</si>
  <si>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</si>
  <si>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</si>
  <si>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</si>
  <si>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</si>
  <si>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</si>
  <si>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</si>
  <si>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</si>
  <si>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</si>
  <si>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</si>
  <si>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</si>
  <si>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</si>
  <si>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</si>
  <si>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</si>
  <si>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</si>
  <si>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</si>
  <si>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</si>
  <si>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</si>
  <si>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</si>
  <si>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</si>
  <si>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</si>
  <si>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</si>
  <si>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</si>
  <si>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</si>
  <si>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</si>
  <si>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</si>
  <si>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</si>
  <si>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</si>
  <si>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</si>
  <si>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</si>
  <si>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</si>
  <si>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</si>
  <si>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</si>
  <si>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</si>
  <si>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</si>
  <si>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</si>
  <si>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</si>
  <si>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</si>
  <si>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</si>
  <si>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</si>
  <si>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</si>
  <si>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</si>
  <si>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</si>
  <si>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</si>
  <si>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</si>
  <si>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</si>
  <si>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</si>
  <si>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</si>
  <si>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</si>
  <si>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</si>
  <si>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</si>
  <si>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</si>
  <si>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</si>
  <si>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</si>
  <si>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</si>
  <si>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</si>
  <si>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</si>
  <si>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</si>
  <si>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</si>
  <si>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</si>
  <si>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</si>
  <si>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</si>
  <si>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</si>
  <si>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</si>
  <si>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</si>
  <si>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</si>
  <si>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</si>
  <si>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</si>
  <si>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</si>
  <si>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</si>
  <si>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</si>
  <si>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</si>
  <si>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</si>
  <si>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</si>
  <si>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</si>
  <si>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</si>
  <si>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</si>
  <si>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</si>
  <si>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</si>
  <si>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</si>
  <si>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</si>
  <si>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</si>
  <si>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</si>
  <si>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</si>
  <si>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</si>
  <si>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</si>
  <si>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</si>
  <si>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</si>
  <si>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</si>
  <si>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</si>
  <si>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</si>
  <si>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</si>
  <si>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</si>
  <si>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</si>
  <si>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</si>
  <si>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</si>
  <si>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</si>
  <si>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</si>
  <si>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</si>
  <si>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</si>
  <si>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</si>
  <si>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</si>
  <si>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</si>
  <si>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</si>
  <si>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</si>
  <si>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</si>
  <si>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</si>
  <si>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</si>
  <si>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</si>
  <si>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</si>
  <si>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</si>
  <si>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</si>
  <si>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</si>
  <si>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</si>
  <si>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</si>
  <si>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</si>
  <si>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</si>
  <si>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</si>
  <si>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</si>
  <si>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</si>
  <si>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</si>
  <si>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</si>
  <si>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</si>
  <si>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</si>
  <si>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</si>
  <si>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</si>
  <si>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</si>
  <si>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</si>
  <si>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</si>
  <si>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</si>
  <si>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</si>
  <si>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</si>
  <si>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</si>
  <si>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</si>
  <si>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</si>
  <si>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</si>
  <si>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</si>
  <si>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</si>
  <si>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</si>
  <si>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</si>
  <si>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</si>
  <si>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</si>
  <si>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</si>
  <si>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</si>
  <si>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</si>
  <si>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</si>
  <si>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</si>
  <si>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</si>
  <si>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</si>
  <si>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</si>
  <si>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</si>
  <si>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</si>
  <si>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</si>
  <si>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</si>
  <si>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</si>
  <si>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</si>
  <si>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</si>
  <si>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</si>
  <si>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</si>
  <si>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</si>
  <si>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</si>
  <si>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</si>
  <si>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</si>
  <si>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</si>
  <si>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</si>
  <si>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</si>
  <si>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</si>
  <si>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</si>
  <si>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</si>
  <si>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</si>
  <si>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</si>
  <si>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</si>
  <si>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</si>
  <si>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</si>
  <si>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</si>
  <si>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</si>
  <si>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</si>
  <si>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</si>
  <si>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</si>
  <si>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</si>
  <si>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</si>
  <si>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</si>
  <si>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</si>
  <si>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</si>
  <si>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</si>
  <si>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</si>
  <si>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</si>
  <si>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</si>
  <si>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</si>
  <si>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</si>
  <si>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</si>
  <si>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</si>
  <si>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</si>
  <si>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</si>
  <si>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</si>
  <si>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</si>
  <si>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</si>
  <si>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</si>
  <si>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</si>
  <si>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</si>
  <si>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</si>
  <si>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</si>
  <si>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</si>
  <si>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</si>
  <si>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</si>
  <si>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</si>
  <si>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</si>
  <si>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</si>
  <si>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</si>
  <si>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</si>
  <si>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</si>
  <si>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</si>
  <si>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</si>
  <si>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</si>
  <si>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</si>
  <si>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</si>
  <si>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</si>
  <si>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</si>
  <si>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</si>
  <si>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</si>
  <si>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</si>
  <si>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</si>
  <si>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</si>
  <si>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</si>
  <si>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</si>
  <si>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</si>
  <si>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</si>
  <si>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</si>
  <si>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</si>
  <si>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</si>
  <si>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</si>
  <si>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</si>
  <si>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</si>
  <si>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</si>
  <si>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</si>
  <si>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</si>
  <si>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</si>
  <si>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</si>
  <si>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</si>
  <si>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</si>
  <si>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</si>
  <si>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</si>
  <si>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</si>
  <si>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</si>
  <si>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</si>
  <si>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</si>
  <si>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</si>
  <si>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</si>
  <si>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</si>
  <si>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</si>
  <si>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</si>
  <si>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</si>
  <si>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</si>
  <si>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</si>
  <si>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</si>
  <si>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</si>
  <si>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</si>
  <si>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</si>
  <si>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</si>
  <si>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</si>
  <si>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</si>
  <si>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</si>
  <si>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</si>
  <si>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</si>
  <si>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</si>
  <si>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</si>
  <si>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</si>
  <si>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</si>
  <si>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</si>
  <si>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</si>
  <si>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</si>
  <si>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</si>
  <si>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</si>
  <si>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</si>
  <si>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</si>
  <si>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</si>
  <si>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</si>
  <si>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</si>
  <si>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</si>
  <si>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</si>
  <si>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</si>
  <si>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</si>
  <si>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</si>
  <si>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</si>
  <si>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</si>
  <si>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</si>
  <si>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</si>
  <si>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</si>
  <si>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</si>
  <si>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</si>
  <si>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</si>
  <si>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</si>
  <si>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</si>
  <si>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</si>
  <si>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</si>
  <si>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</si>
  <si>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</si>
  <si>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</si>
  <si>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</si>
  <si>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</si>
  <si>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</si>
  <si>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</si>
  <si>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</si>
  <si>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</si>
  <si>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</si>
  <si>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</si>
  <si>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</si>
  <si>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</si>
  <si>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</si>
  <si>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</si>
  <si>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</si>
  <si>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</si>
  <si>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</si>
  <si>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</si>
  <si>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</si>
  <si>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</si>
  <si>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</si>
  <si>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</si>
  <si>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</si>
  <si>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</si>
  <si>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</si>
  <si>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</si>
  <si>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</si>
  <si>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</si>
  <si>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</si>
  <si>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</si>
  <si>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</si>
  <si>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</si>
  <si>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</si>
  <si>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</si>
  <si>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</si>
  <si>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</si>
  <si>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</si>
  <si>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</si>
  <si>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</si>
  <si>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</si>
  <si>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</si>
  <si>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</si>
  <si>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</si>
  <si>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</si>
  <si>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</si>
  <si>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</si>
  <si>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</si>
  <si>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</si>
  <si>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</si>
  <si>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</si>
  <si>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</si>
  <si>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</si>
  <si>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</si>
  <si>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</si>
  <si>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</si>
  <si>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</si>
  <si>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</si>
  <si>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</si>
  <si>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</si>
  <si>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</si>
  <si>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</si>
  <si>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</si>
  <si>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</si>
  <si>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</si>
  <si>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</si>
  <si>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</si>
  <si>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</si>
  <si>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</si>
  <si>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</si>
  <si>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</si>
  <si>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</si>
  <si>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</si>
  <si>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</si>
  <si>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</si>
  <si>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</si>
  <si>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</si>
  <si>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</si>
  <si>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</si>
  <si>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</si>
  <si>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</si>
  <si>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</si>
  <si>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</si>
  <si>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</si>
  <si>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</si>
  <si>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</si>
  <si>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</si>
  <si>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</si>
  <si>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</si>
  <si>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</si>
  <si>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</si>
  <si>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</si>
  <si>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</si>
  <si>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</si>
  <si>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</si>
  <si>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</si>
  <si>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</si>
  <si>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</si>
  <si>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</si>
  <si>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</si>
  <si>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</si>
  <si>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</si>
  <si>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</si>
  <si>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</si>
  <si>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</si>
  <si>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</si>
  <si>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</si>
  <si>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</si>
  <si>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</si>
  <si>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</si>
  <si>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</si>
  <si>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</si>
  <si>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</si>
  <si>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</si>
  <si>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</si>
  <si>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</si>
  <si>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</si>
  <si>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</si>
  <si>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</si>
  <si>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</si>
  <si>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</si>
  <si>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</si>
  <si>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</si>
  <si>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</si>
  <si>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</si>
  <si>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</si>
  <si>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</si>
  <si>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</si>
  <si>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</si>
  <si>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</si>
  <si>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</si>
  <si>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</si>
  <si>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</si>
  <si>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</si>
  <si>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</si>
  <si>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</si>
  <si>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</si>
  <si>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</si>
  <si>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</si>
  <si>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</si>
  <si>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</si>
  <si>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</si>
  <si>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</si>
  <si>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</si>
  <si>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</si>
  <si>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</si>
  <si>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</si>
  <si>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</si>
  <si>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</si>
  <si>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</si>
  <si>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</si>
  <si>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</si>
  <si>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</si>
  <si>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</si>
  <si>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</si>
  <si>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</si>
  <si>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</si>
  <si>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</si>
  <si>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</si>
  <si>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</si>
  <si>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</si>
  <si>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</si>
  <si>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</si>
  <si>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</si>
  <si>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</si>
  <si>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</si>
  <si>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</si>
  <si>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</si>
  <si>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</si>
  <si>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</si>
  <si>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</si>
  <si>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</si>
  <si>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</si>
  <si>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</si>
  <si>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</si>
  <si>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</si>
  <si>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</si>
  <si>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</si>
  <si>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</si>
  <si>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</si>
  <si>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</si>
  <si>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</si>
  <si>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</si>
  <si>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</si>
  <si>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</si>
  <si>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</si>
  <si>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</si>
  <si>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</si>
  <si>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</si>
  <si>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</si>
  <si>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</si>
  <si>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</si>
  <si>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</si>
  <si>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</si>
  <si>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</si>
  <si>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</si>
  <si>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</si>
  <si>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</si>
  <si>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</si>
  <si>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</si>
  <si>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</si>
  <si>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</si>
  <si>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</si>
  <si>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</si>
  <si>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</si>
  <si>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</si>
  <si>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</si>
  <si>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</si>
  <si>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</si>
  <si>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</si>
  <si>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</si>
  <si>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</si>
  <si>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</si>
  <si>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</si>
  <si>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</si>
  <si>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</si>
  <si>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</si>
  <si>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</si>
  <si>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</si>
  <si>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</si>
  <si>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</si>
  <si>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</si>
  <si>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</si>
  <si>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</si>
  <si>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</si>
  <si>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</si>
  <si>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</si>
  <si>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</si>
  <si>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</si>
  <si>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</si>
  <si>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</si>
  <si>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</si>
  <si>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</si>
  <si>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</si>
  <si>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</si>
  <si>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</si>
  <si>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</si>
  <si>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</si>
  <si>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</si>
  <si>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</si>
  <si>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</si>
  <si>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</si>
  <si>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</si>
  <si>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</si>
  <si>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</si>
  <si>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</si>
  <si>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</si>
  <si>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</si>
  <si>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</si>
  <si>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</si>
  <si>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</si>
  <si>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</si>
  <si>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</si>
  <si>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</si>
  <si>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</si>
  <si>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</si>
  <si>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</si>
  <si>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</si>
  <si>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</si>
  <si>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</si>
  <si>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</si>
  <si>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</si>
  <si>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</si>
  <si>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</si>
  <si>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</si>
  <si>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</si>
  <si>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</si>
  <si>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</si>
  <si>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</si>
  <si>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</si>
  <si>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</si>
  <si>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</si>
  <si>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</si>
  <si>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</si>
  <si>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</si>
  <si>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</si>
  <si>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</si>
  <si>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</si>
  <si>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</si>
  <si>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</si>
  <si>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</si>
  <si>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</si>
  <si>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</si>
  <si>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</si>
  <si>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</si>
  <si>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</si>
  <si>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</si>
  <si>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</si>
  <si>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</si>
  <si>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</si>
  <si>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</si>
  <si>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</si>
  <si>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</si>
  <si>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</si>
  <si>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</si>
  <si>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</si>
  <si>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</si>
  <si>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</si>
  <si>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</si>
  <si>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</si>
  <si>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</si>
  <si>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</si>
  <si>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</si>
  <si>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</si>
  <si>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</si>
  <si>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</si>
  <si>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</si>
  <si>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</si>
  <si>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</si>
  <si>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</si>
  <si>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</si>
  <si>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</si>
  <si>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</si>
  <si>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</si>
  <si>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</si>
  <si>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</si>
  <si>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</si>
  <si>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</si>
  <si>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</si>
  <si>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</si>
  <si>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</si>
  <si>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</si>
  <si>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</si>
  <si>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</si>
  <si>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</si>
  <si>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</si>
  <si>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</si>
  <si>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</si>
  <si>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</si>
  <si>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</si>
  <si>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</si>
  <si>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</si>
  <si>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</si>
  <si>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</si>
  <si>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</si>
  <si>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</si>
  <si>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</si>
  <si>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</si>
  <si>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</si>
  <si>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</si>
  <si>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</si>
  <si>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</si>
  <si>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</si>
  <si>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</si>
  <si>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</si>
  <si>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</si>
  <si>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</si>
  <si>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</si>
  <si>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</si>
  <si>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</si>
  <si>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</si>
  <si>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</si>
  <si>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</si>
  <si>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</si>
  <si>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</si>
  <si>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</si>
  <si>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</si>
  <si>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</si>
  <si>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</si>
  <si>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</si>
  <si>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</si>
  <si>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</si>
  <si>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</si>
  <si>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</si>
  <si>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</si>
  <si>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</si>
  <si>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</si>
  <si>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</si>
  <si>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</si>
  <si>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</si>
  <si>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</si>
  <si>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</si>
  <si>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</si>
  <si>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</si>
  <si>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</si>
  <si>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</si>
  <si>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</si>
  <si>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</si>
  <si>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</si>
  <si>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</si>
  <si>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</si>
  <si>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</si>
  <si>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</si>
  <si>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</si>
  <si>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</si>
  <si>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</si>
  <si>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</si>
  <si>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</si>
  <si>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</si>
  <si>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</si>
  <si>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</si>
  <si>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</si>
  <si>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</si>
  <si>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</si>
  <si>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</si>
  <si>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</si>
  <si>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</si>
  <si>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</si>
  <si>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</si>
  <si>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</si>
  <si>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</si>
  <si>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</si>
  <si>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</si>
  <si>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</si>
  <si>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</si>
  <si>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</si>
  <si>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</si>
  <si>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</si>
  <si>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</si>
  <si>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</si>
  <si>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</si>
  <si>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</si>
  <si>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</si>
  <si>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</si>
  <si>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</si>
  <si>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</si>
  <si>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</si>
  <si>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</si>
  <si>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</si>
  <si>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</si>
  <si>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</si>
  <si>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</si>
  <si>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</si>
  <si>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</si>
  <si>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</si>
  <si>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</si>
  <si>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</si>
  <si>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</si>
  <si>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</si>
  <si>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</si>
  <si>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</si>
  <si>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</si>
  <si>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</si>
  <si>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</si>
  <si>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</si>
  <si>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</si>
  <si>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</si>
  <si>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</si>
  <si>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</si>
  <si>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</si>
  <si>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</si>
  <si>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</si>
  <si>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</si>
  <si>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</si>
  <si>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</si>
  <si>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</si>
  <si>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</si>
  <si>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</si>
  <si>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</si>
  <si>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</si>
  <si>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</si>
  <si>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</si>
  <si>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</si>
  <si>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</si>
  <si>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</si>
  <si>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</si>
  <si>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</si>
  <si>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</si>
  <si>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</si>
  <si>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</si>
  <si>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</si>
  <si>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</si>
  <si>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</si>
  <si>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</si>
  <si>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</si>
  <si>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</si>
  <si>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</si>
  <si>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</si>
  <si>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</si>
  <si>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</si>
  <si>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</si>
  <si>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</si>
  <si>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</si>
  <si>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</si>
  <si>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</si>
  <si>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</si>
  <si>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</si>
  <si>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</si>
  <si>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</si>
  <si>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</si>
  <si>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</si>
  <si>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</si>
  <si>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</si>
  <si>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</si>
  <si>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</si>
  <si>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</si>
  <si>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</si>
  <si>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</si>
  <si>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</si>
  <si>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</si>
  <si>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</si>
  <si>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</si>
  <si>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</si>
  <si>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</si>
  <si>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</si>
  <si>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</si>
  <si>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</si>
  <si>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</si>
  <si>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</si>
  <si>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</si>
  <si>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</si>
  <si>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</si>
  <si>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</si>
  <si>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</si>
  <si>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</si>
  <si>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</si>
  <si>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</si>
  <si>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</si>
  <si>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</si>
  <si>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</si>
  <si>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</si>
  <si>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</si>
  <si>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</si>
  <si>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</si>
  <si>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</si>
  <si>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</si>
  <si>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</si>
  <si>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</si>
  <si>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</si>
  <si>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</si>
  <si>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</si>
  <si>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</si>
  <si>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</si>
  <si>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</si>
  <si>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</si>
  <si>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</si>
  <si>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</si>
  <si>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</si>
  <si>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</si>
  <si>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</si>
  <si>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</si>
  <si>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</si>
  <si>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</si>
  <si>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</si>
  <si>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</si>
  <si>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</si>
  <si>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</si>
  <si>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</si>
  <si>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</si>
  <si>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</si>
  <si>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</si>
  <si>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</si>
  <si>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</si>
  <si>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</si>
  <si>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</si>
  <si>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</si>
  <si>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</si>
  <si>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</si>
  <si>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</si>
  <si>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</si>
  <si>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</si>
  <si>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</si>
  <si>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</si>
  <si>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</si>
  <si>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</si>
  <si>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</si>
  <si>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</si>
  <si>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</si>
  <si>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</si>
  <si>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</si>
  <si>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</si>
  <si>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</si>
  <si>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</si>
  <si>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</si>
  <si>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</si>
  <si>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</si>
  <si>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</si>
  <si>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</si>
  <si>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</si>
  <si>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</si>
  <si>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</si>
  <si>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</si>
  <si>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</si>
  <si>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</si>
  <si>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</si>
  <si>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</si>
  <si>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</si>
  <si>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</si>
  <si>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</si>
  <si>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</si>
  <si>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</si>
  <si>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</si>
  <si>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</si>
  <si>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</si>
  <si>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</si>
  <si>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</si>
  <si>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</si>
  <si>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</si>
  <si>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</si>
  <si>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</si>
  <si>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</si>
  <si>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</si>
  <si>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</si>
  <si>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</si>
  <si>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</si>
  <si>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</si>
  <si>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</si>
  <si>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</si>
  <si>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</si>
  <si>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</si>
  <si>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</si>
  <si>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</si>
  <si>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</si>
  <si>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</si>
  <si>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</si>
  <si>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</si>
  <si>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</si>
  <si>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</si>
  <si>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</si>
  <si>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</si>
  <si>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</si>
  <si>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</si>
  <si>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</si>
  <si>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</si>
  <si>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</si>
  <si>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</si>
  <si>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</si>
  <si>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</si>
  <si>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</si>
  <si>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</si>
  <si>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</si>
  <si>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</si>
  <si>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</si>
  <si>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</si>
  <si>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</si>
  <si>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</si>
  <si>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</si>
  <si>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</si>
  <si>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</si>
  <si>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</si>
  <si>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</si>
  <si>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</si>
  <si>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</si>
  <si>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</si>
  <si>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</si>
  <si>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</si>
  <si>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</si>
  <si>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</si>
  <si>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</si>
  <si>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</si>
  <si>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</si>
  <si>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</si>
  <si>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</si>
  <si>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</si>
  <si>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</si>
  <si>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</si>
  <si>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</si>
  <si>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</si>
  <si>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</si>
  <si>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</si>
  <si>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</si>
  <si>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</si>
  <si>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</si>
  <si>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</si>
  <si>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</si>
  <si>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</si>
  <si>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</si>
  <si>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</si>
  <si>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</si>
  <si>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</si>
  <si>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</si>
  <si>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</si>
  <si>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</si>
  <si>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</si>
  <si>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</si>
  <si>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</si>
  <si>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</si>
  <si>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</si>
  <si>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</si>
  <si>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</si>
  <si>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</si>
  <si>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</si>
  <si>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</si>
  <si>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</si>
  <si>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</si>
  <si>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</si>
  <si>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</si>
  <si>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</si>
  <si>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</si>
  <si>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</si>
  <si>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</si>
  <si>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</si>
  <si>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</si>
  <si>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</si>
  <si>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</si>
  <si>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</si>
  <si>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</si>
  <si>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</si>
  <si>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</si>
  <si>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</si>
  <si>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</si>
  <si>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</si>
  <si>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</si>
  <si>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</si>
  <si>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</si>
  <si>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</si>
  <si>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</si>
  <si>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</si>
  <si>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</si>
  <si>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</si>
  <si>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</si>
  <si>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</si>
  <si>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</si>
  <si>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</si>
  <si>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</si>
  <si>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</si>
  <si>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</si>
  <si>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</si>
  <si>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</si>
  <si>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</si>
  <si>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</si>
  <si>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</si>
  <si>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</si>
  <si>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</si>
  <si>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</si>
  <si>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</si>
  <si>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</si>
  <si>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</si>
  <si>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</si>
  <si>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</si>
  <si>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</si>
  <si>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</si>
  <si>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</si>
  <si>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</si>
  <si>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</si>
  <si>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</si>
  <si>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</si>
  <si>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</si>
  <si>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</si>
  <si>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</si>
  <si>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</si>
  <si>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</si>
  <si>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</si>
  <si>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</si>
  <si>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</si>
  <si>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</si>
  <si>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</si>
  <si>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</si>
  <si>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</si>
  <si>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</si>
  <si>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</si>
  <si>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</si>
  <si>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</si>
  <si>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</si>
  <si>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</si>
  <si>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</si>
  <si>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</si>
  <si>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</si>
  <si>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</si>
  <si>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</si>
  <si>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</si>
  <si>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</si>
  <si>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</si>
  <si>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</si>
  <si>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</si>
  <si>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</si>
  <si>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</si>
  <si>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</si>
  <si>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</si>
  <si>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</si>
  <si>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</si>
  <si>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</si>
  <si>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</si>
  <si>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</si>
  <si>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</si>
  <si>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</si>
  <si>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</si>
  <si>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</si>
  <si>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</si>
  <si>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</si>
  <si>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</si>
  <si>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</si>
  <si>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</si>
  <si>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</si>
  <si>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</si>
  <si>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</si>
  <si>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</si>
  <si>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</si>
  <si>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</si>
  <si>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</si>
  <si>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</si>
  <si>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</si>
  <si>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</si>
  <si>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</si>
  <si>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</si>
  <si>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</si>
  <si>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</si>
  <si>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</si>
  <si>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</si>
  <si>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</si>
  <si>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</si>
  <si>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</si>
  <si>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</si>
  <si>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</si>
  <si>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</si>
  <si>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</si>
  <si>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</si>
  <si>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</si>
  <si>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</si>
  <si>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</si>
  <si>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</si>
  <si>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</si>
  <si>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</si>
  <si>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</si>
  <si>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</si>
  <si>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</si>
  <si>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</si>
  <si>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</si>
  <si>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</si>
  <si>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</si>
  <si>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</si>
  <si>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</si>
  <si>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</si>
  <si>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</si>
  <si>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</si>
  <si>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</si>
  <si>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</si>
  <si>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</si>
  <si>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</si>
  <si>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</si>
  <si>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</si>
  <si>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</si>
  <si>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</si>
  <si>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</si>
  <si>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</si>
  <si>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</si>
  <si>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</si>
  <si>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</si>
  <si>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</si>
  <si>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</si>
  <si>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</si>
  <si>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</si>
  <si>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</si>
  <si>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</si>
  <si>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</si>
  <si>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</si>
  <si>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</si>
  <si>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</si>
  <si>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</si>
  <si>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</si>
  <si>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</si>
  <si>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</si>
  <si>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</si>
  <si>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</si>
  <si>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</si>
  <si>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</si>
  <si>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</si>
  <si>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</si>
  <si>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</si>
  <si>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</si>
  <si>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</si>
  <si>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</si>
  <si>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</si>
  <si>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</si>
  <si>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</si>
  <si>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</si>
  <si>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</si>
  <si>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</si>
  <si>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</si>
  <si>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</si>
  <si>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</si>
  <si>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</si>
  <si>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</si>
  <si>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</si>
  <si>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</si>
  <si>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</si>
  <si>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</si>
  <si>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</si>
  <si>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</si>
  <si>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</si>
  <si>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</si>
  <si>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</si>
  <si>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</si>
  <si>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</si>
  <si>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</si>
  <si>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</si>
  <si>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</si>
  <si>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</si>
  <si>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</si>
  <si>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</si>
  <si>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</si>
  <si>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</si>
  <si>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</si>
  <si>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</si>
  <si>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</si>
  <si>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</si>
  <si>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</si>
  <si>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</si>
  <si>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</si>
  <si>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</si>
  <si>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</si>
  <si>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</si>
  <si>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</si>
  <si>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</si>
  <si>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</si>
  <si>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</si>
  <si>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</si>
  <si>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</si>
  <si>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</si>
  <si>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</si>
  <si>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</si>
  <si>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</si>
  <si>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</si>
  <si>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</si>
  <si>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</si>
  <si>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</si>
  <si>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</si>
  <si>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</si>
  <si>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</si>
  <si>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</si>
  <si>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</si>
  <si>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</si>
  <si>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</si>
  <si>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</si>
  <si>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</si>
  <si>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</si>
  <si>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</si>
  <si>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</si>
  <si>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</si>
  <si>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</si>
  <si>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</si>
  <si>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</si>
  <si>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</si>
  <si>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</si>
  <si>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</si>
  <si>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</si>
  <si>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</si>
  <si>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</si>
  <si>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</si>
  <si>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</si>
  <si>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</si>
  <si>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</si>
  <si>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</si>
  <si>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</si>
  <si>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</si>
  <si>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</si>
  <si>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</si>
  <si>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</si>
  <si>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</si>
  <si>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</si>
  <si>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</si>
  <si>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</si>
  <si>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</si>
  <si>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</si>
  <si>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</si>
  <si>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</si>
  <si>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</si>
  <si>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</si>
  <si>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</si>
  <si>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</si>
  <si>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</si>
  <si>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</si>
  <si>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</si>
  <si>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</si>
  <si>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</si>
  <si>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</si>
  <si>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</si>
  <si>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</si>
  <si>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</si>
  <si>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</si>
  <si>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</si>
  <si>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</si>
  <si>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</si>
  <si>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</si>
  <si>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</si>
  <si>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</si>
  <si>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</si>
  <si>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</si>
  <si>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</si>
  <si>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</si>
  <si>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</si>
  <si>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</si>
  <si>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</si>
  <si>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</si>
  <si>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</si>
  <si>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</si>
  <si>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</si>
  <si>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</si>
  <si>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</si>
  <si>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</si>
  <si>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</si>
  <si>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</si>
  <si>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</si>
  <si>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</si>
  <si>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</si>
  <si>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</si>
  <si>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</si>
  <si>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</si>
  <si>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</si>
  <si>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</si>
  <si>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</si>
  <si>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</si>
  <si>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</si>
  <si>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</si>
  <si>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</si>
  <si>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</si>
  <si>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</si>
  <si>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</si>
  <si>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</si>
  <si>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</si>
  <si>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</si>
  <si>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</si>
  <si>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</si>
  <si>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</si>
  <si>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</si>
  <si>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</si>
  <si>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</si>
  <si>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</si>
  <si>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</si>
  <si>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</si>
  <si>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</si>
  <si>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</si>
  <si>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</si>
  <si>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</si>
  <si>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</si>
  <si>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</si>
  <si>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</si>
  <si>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</si>
  <si>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</si>
  <si>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</si>
  <si>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</si>
  <si>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</si>
  <si>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</si>
  <si>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</si>
  <si>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</si>
  <si>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</si>
  <si>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</si>
  <si>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</si>
  <si>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</si>
  <si>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</si>
  <si>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</si>
  <si>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</si>
  <si>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</si>
  <si>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</si>
  <si>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</si>
  <si>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</si>
  <si>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</si>
  <si>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</si>
  <si>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</si>
  <si>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</si>
  <si>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</si>
  <si>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</si>
  <si>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</si>
  <si>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</si>
  <si>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</si>
  <si>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</si>
  <si>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</si>
  <si>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</si>
  <si>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</si>
  <si>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</si>
  <si>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</si>
  <si>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</si>
  <si>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</si>
  <si>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</si>
  <si>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</si>
  <si>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</si>
  <si>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</si>
  <si>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</si>
  <si>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</si>
  <si>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</si>
  <si>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</si>
  <si>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</si>
  <si>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</si>
  <si>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</si>
  <si>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</si>
  <si>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</si>
  <si>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</si>
  <si>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</si>
  <si>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</si>
  <si>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</si>
  <si>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</si>
  <si>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</si>
  <si>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</si>
  <si>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</si>
  <si>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</si>
  <si>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</si>
  <si>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</si>
  <si>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</si>
  <si>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</si>
  <si>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</si>
  <si>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</si>
  <si>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</si>
  <si>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</si>
  <si>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</si>
  <si>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</si>
  <si>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</si>
  <si>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</si>
  <si>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</si>
  <si>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</si>
  <si>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</si>
  <si>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</si>
  <si>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</si>
  <si>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</si>
  <si>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</si>
  <si>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</si>
  <si>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</si>
  <si>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</si>
  <si>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</si>
  <si>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</si>
  <si>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</si>
  <si>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</si>
  <si>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</si>
  <si>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</si>
  <si>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</si>
  <si>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</si>
  <si>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</si>
  <si>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</si>
  <si>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</si>
  <si>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</si>
  <si>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</si>
  <si>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</si>
  <si>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</si>
  <si>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</si>
  <si>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</si>
  <si>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</si>
  <si>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</si>
  <si>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</si>
  <si>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</si>
  <si>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</si>
  <si>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</si>
  <si>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</si>
  <si>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</si>
  <si>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</si>
  <si>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</si>
  <si>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</si>
  <si>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</si>
  <si>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</si>
  <si>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</si>
  <si>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</si>
  <si>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</si>
  <si>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</si>
  <si>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</si>
  <si>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</si>
  <si>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</si>
  <si>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</si>
  <si>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</si>
  <si>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</si>
  <si>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</si>
  <si>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</si>
  <si>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</si>
  <si>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</si>
  <si>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</si>
  <si>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</si>
  <si>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</si>
  <si>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</si>
  <si>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</si>
  <si>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</si>
  <si>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</si>
  <si>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</si>
  <si>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</si>
  <si>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</si>
  <si>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</si>
  <si>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</si>
  <si>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</si>
  <si>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</si>
  <si>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</si>
  <si>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</si>
  <si>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</si>
  <si>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</si>
  <si>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</si>
  <si>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</si>
  <si>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</si>
  <si>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</si>
  <si>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</si>
  <si>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</si>
  <si>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</si>
  <si>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</si>
  <si>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</si>
  <si>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</si>
  <si>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</si>
  <si>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</si>
  <si>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</si>
  <si>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</si>
  <si>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</si>
  <si>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</si>
  <si>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</si>
  <si>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</si>
  <si>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</si>
  <si>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</si>
  <si>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</si>
  <si>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</si>
  <si>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</si>
  <si>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</si>
  <si>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</si>
  <si>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</si>
  <si>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</si>
  <si>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</si>
  <si>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</si>
  <si>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</si>
  <si>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</si>
  <si>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</si>
  <si>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</si>
  <si>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</si>
  <si>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</si>
  <si>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</si>
  <si>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</si>
  <si>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</si>
  <si>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</si>
  <si>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</si>
  <si>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</si>
  <si>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</si>
  <si>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</si>
  <si>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</si>
  <si>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</si>
  <si>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</si>
  <si>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</si>
  <si>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</si>
  <si>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</si>
  <si>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</si>
  <si>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</si>
  <si>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</si>
  <si>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</si>
  <si>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</si>
  <si>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</si>
  <si>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</si>
  <si>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</si>
  <si>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</si>
  <si>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</si>
  <si>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</si>
  <si>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</si>
  <si>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</si>
  <si>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</si>
  <si>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</si>
  <si>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</si>
  <si>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</si>
  <si>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</si>
  <si>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</si>
  <si>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</si>
  <si>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</si>
  <si>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</si>
  <si>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</si>
  <si>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</si>
  <si>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</si>
  <si>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</si>
  <si>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</si>
  <si>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</si>
  <si>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</si>
  <si>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</si>
  <si>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</si>
  <si>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</si>
  <si>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</si>
  <si>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</si>
  <si>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</si>
  <si>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</si>
  <si>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</si>
  <si>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</si>
  <si>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</si>
  <si>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</si>
  <si>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</si>
  <si>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</si>
  <si>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</si>
  <si>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</si>
  <si>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</si>
  <si>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</si>
  <si>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</si>
  <si>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</si>
  <si>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</si>
  <si>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</si>
  <si>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</si>
  <si>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</si>
  <si>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</si>
  <si>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</si>
  <si>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</si>
  <si>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</si>
  <si>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</si>
  <si>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</si>
  <si>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</si>
  <si>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</si>
  <si>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</si>
  <si>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</si>
  <si>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</si>
  <si>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</si>
  <si>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</si>
  <si>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</si>
  <si>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</si>
  <si>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</si>
  <si>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</si>
  <si>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</si>
  <si>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</si>
  <si>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</si>
  <si>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</si>
  <si>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</si>
  <si>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</si>
  <si>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</si>
  <si>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</si>
  <si>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</si>
  <si>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</si>
  <si>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</si>
  <si>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</si>
  <si>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</si>
  <si>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</si>
  <si>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</si>
  <si>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</si>
  <si>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</si>
  <si>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</si>
  <si>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</si>
  <si>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</si>
  <si>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</si>
  <si>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</si>
  <si>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</si>
  <si>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</si>
  <si>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</si>
  <si>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</si>
  <si>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</si>
  <si>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</si>
  <si>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</si>
  <si>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</si>
  <si>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</si>
  <si>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</si>
  <si>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</si>
  <si>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</si>
  <si>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</si>
  <si>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</si>
  <si>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</si>
  <si>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</si>
  <si>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</si>
  <si>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</si>
  <si>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</si>
  <si>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</si>
  <si>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</si>
  <si>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</si>
  <si>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</si>
  <si>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</si>
  <si>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</si>
  <si>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</si>
  <si>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</si>
  <si>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</si>
  <si>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</si>
  <si>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</si>
  <si>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</si>
  <si>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</si>
  <si>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</si>
  <si>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</si>
  <si>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</si>
  <si>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</si>
  <si>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</si>
  <si>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</si>
  <si>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</si>
  <si>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</si>
  <si>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</si>
  <si>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</si>
  <si>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</si>
  <si>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</si>
  <si>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</si>
  <si>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</si>
  <si>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</si>
  <si>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</si>
  <si>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</si>
  <si>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</si>
  <si>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</si>
  <si>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</si>
  <si>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</si>
  <si>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</si>
  <si>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</si>
  <si>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</si>
  <si>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</si>
  <si>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</si>
  <si>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</si>
  <si>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</si>
  <si>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</si>
  <si>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</si>
  <si>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</si>
  <si>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</si>
  <si>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</si>
  <si>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</si>
  <si>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- предоставени трансфери (+/-)</t>
  </si>
  <si>
    <t>b896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</si>
</sst>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000&quot; &quot;000&quot; &quot;000"/>
    <numFmt numFmtId="194" formatCode="&quot;x&quot;"/>
    <numFmt numFmtId="195" formatCode="#,##0;[Red]\(#,##0\)"/>
    <numFmt numFmtId="196" formatCode="#,##0;\(#,##0\)"/>
    <numFmt numFmtId="197" formatCode="0000&quot; &quot;0000&quot; &quot;0000&quot; &quot;0000"/>
    <numFmt numFmtId="198" formatCode="0000&quot; &quot;0000&quot; &quot;0000"/>
    <numFmt numFmtId="199" formatCode="0000&quot; &quot;0000"/>
    <numFmt numFmtId="200" formatCode="&quot;МАКЕТ ЗА &quot;0000&quot; г.&quot;"/>
    <numFmt numFmtId="201" formatCode="&quot;БЮДЖЕТ Годишен         уточнен план &quot;0000&quot; г.&quot;"/>
    <numFmt numFmtId="202" formatCode="&quot;за &quot;0000&quot; г.&quot;"/>
    <numFmt numFmtId="203" formatCode="#,##0&quot; &quot;;[Red]\(#,##0\)"/>
    <numFmt numFmtId="204" formatCode="00&quot;.&quot;00&quot;.&quot;0000&quot; г.&quot;"/>
    <numFmt numFmtId="205" formatCode="[$-402]dd\ mmmm\ yyyy\ &quot;г.&quot;"/>
    <numFmt numFmtId="206" formatCode="&quot;II. ОБЩО РАЗХОДИ ЗА ДЕЙНОСТ &quot;0&quot;&quot;0&quot;&quot;0&quot;&quot;0"/>
    <numFmt numFmtId="207" formatCode="00000"/>
    <numFmt numFmtId="208" formatCode="0.0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4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4" fontId="5" fillId="0" borderId="0" xfId="42" applyNumberFormat="1" applyFont="1" applyFill="1" applyProtection="1">
      <alignment/>
      <protection locked="0"/>
    </xf>
    <xf numFmtId="184" fontId="5" fillId="0" borderId="0" xfId="42" applyNumberFormat="1" applyFont="1" applyFill="1">
      <alignment/>
      <protection/>
    </xf>
    <xf numFmtId="184" fontId="5" fillId="0" borderId="0" xfId="42" applyNumberFormat="1" applyFont="1" applyFill="1" applyBorder="1">
      <alignment/>
      <protection/>
    </xf>
    <xf numFmtId="184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4" fontId="12" fillId="0" borderId="0" xfId="42" applyNumberFormat="1" applyFont="1" applyFill="1" applyBorder="1">
      <alignment/>
      <protection/>
    </xf>
    <xf numFmtId="184" fontId="12" fillId="0" borderId="0" xfId="42" applyNumberFormat="1" applyFont="1" applyFill="1" applyBorder="1" applyProtection="1">
      <alignment/>
      <protection locked="0"/>
    </xf>
    <xf numFmtId="184" fontId="12" fillId="0" borderId="0" xfId="42" applyNumberFormat="1" applyFont="1" applyFill="1">
      <alignment/>
      <protection/>
    </xf>
    <xf numFmtId="184" fontId="12" fillId="0" borderId="0" xfId="42" applyNumberFormat="1" applyFont="1" applyFill="1" applyProtection="1">
      <alignment/>
      <protection locked="0"/>
    </xf>
    <xf numFmtId="184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4" fontId="5" fillId="0" borderId="0" xfId="42" applyNumberFormat="1" applyFont="1" applyFill="1" applyBorder="1">
      <alignment/>
      <protection/>
    </xf>
    <xf numFmtId="184" fontId="5" fillId="0" borderId="0" xfId="42" applyNumberFormat="1" applyFont="1" applyFill="1" applyBorder="1" applyProtection="1">
      <alignment/>
      <protection locked="0"/>
    </xf>
    <xf numFmtId="184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8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8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85" fontId="8" fillId="26" borderId="12" xfId="34" applyNumberFormat="1" applyFont="1" applyFill="1" applyBorder="1" applyAlignment="1" applyProtection="1" quotePrefix="1">
      <alignment horizontal="center" vertical="center"/>
      <protection/>
    </xf>
    <xf numFmtId="185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6" fontId="5" fillId="39" borderId="0" xfId="34" applyNumberFormat="1" applyFont="1" applyFill="1" applyAlignment="1">
      <alignment horizontal="center" vertical="center"/>
      <protection/>
    </xf>
    <xf numFmtId="186" fontId="5" fillId="39" borderId="0" xfId="34" applyNumberFormat="1" applyFont="1" applyFill="1" applyAlignment="1">
      <alignment horizontal="left" vertical="center"/>
      <protection/>
    </xf>
    <xf numFmtId="186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7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7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94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87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94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7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94" fontId="241" fillId="45" borderId="39" xfId="34" applyNumberFormat="1" applyFont="1" applyFill="1" applyBorder="1" applyAlignment="1" applyProtection="1">
      <alignment horizontal="center" vertical="center"/>
      <protection/>
    </xf>
    <xf numFmtId="187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94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87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7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7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85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92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7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7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87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87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7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7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87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87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87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7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87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87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7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7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84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7" fontId="247" fillId="48" borderId="40" xfId="42" applyNumberFormat="1" applyFont="1" applyFill="1" applyBorder="1" applyAlignment="1" applyProtection="1" quotePrefix="1">
      <alignment horizontal="right"/>
      <protection/>
    </xf>
    <xf numFmtId="184" fontId="5" fillId="39" borderId="26" xfId="42" applyNumberFormat="1" applyFont="1" applyFill="1" applyBorder="1" applyAlignment="1" applyProtection="1">
      <alignment horizontal="right"/>
      <protection/>
    </xf>
    <xf numFmtId="187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7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7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7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7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9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9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9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85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86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7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7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94" fontId="241" fillId="45" borderId="76" xfId="34" applyNumberFormat="1" applyFont="1" applyFill="1" applyBorder="1" applyAlignment="1" applyProtection="1">
      <alignment horizontal="center" vertical="center"/>
      <protection/>
    </xf>
    <xf numFmtId="187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94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7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87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94" fontId="241" fillId="45" borderId="95" xfId="34" applyNumberFormat="1" applyFont="1" applyFill="1" applyBorder="1" applyAlignment="1" applyProtection="1">
      <alignment horizontal="center" vertical="center"/>
      <protection/>
    </xf>
    <xf numFmtId="187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87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94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7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7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87" fontId="11" fillId="39" borderId="27" xfId="42" applyNumberFormat="1" applyFont="1" applyFill="1" applyBorder="1" applyAlignment="1">
      <alignment horizontal="right" vertical="center"/>
      <protection/>
    </xf>
    <xf numFmtId="194" fontId="241" fillId="45" borderId="29" xfId="34" applyNumberFormat="1" applyFont="1" applyFill="1" applyBorder="1" applyAlignment="1" applyProtection="1">
      <alignment horizontal="center" vertical="center"/>
      <protection/>
    </xf>
    <xf numFmtId="194" fontId="241" fillId="45" borderId="27" xfId="34" applyNumberFormat="1" applyFont="1" applyFill="1" applyBorder="1" applyAlignment="1" applyProtection="1">
      <alignment horizontal="center" vertical="center"/>
      <protection/>
    </xf>
    <xf numFmtId="194" fontId="241" fillId="45" borderId="33" xfId="34" applyNumberFormat="1" applyFont="1" applyFill="1" applyBorder="1" applyAlignment="1" applyProtection="1">
      <alignment horizontal="center" vertical="center"/>
      <protection/>
    </xf>
    <xf numFmtId="194" fontId="241" fillId="45" borderId="31" xfId="34" applyNumberFormat="1" applyFont="1" applyFill="1" applyBorder="1" applyAlignment="1" applyProtection="1">
      <alignment horizontal="center" vertical="center"/>
      <protection/>
    </xf>
    <xf numFmtId="194" fontId="241" fillId="45" borderId="42" xfId="34" applyNumberFormat="1" applyFont="1" applyFill="1" applyBorder="1" applyAlignment="1" applyProtection="1">
      <alignment horizontal="center" vertical="center"/>
      <protection/>
    </xf>
    <xf numFmtId="194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87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84" fontId="5" fillId="39" borderId="0" xfId="34" applyNumberFormat="1" applyFont="1" applyFill="1" applyBorder="1" applyAlignment="1" applyProtection="1" quotePrefix="1">
      <alignment horizontal="center" vertical="center"/>
      <protection/>
    </xf>
    <xf numFmtId="184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95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95" fontId="8" fillId="51" borderId="101" xfId="34" applyNumberFormat="1" applyFont="1" applyFill="1" applyBorder="1" applyAlignment="1" applyProtection="1">
      <alignment horizontal="right" vertical="center"/>
      <protection/>
    </xf>
    <xf numFmtId="184" fontId="5" fillId="39" borderId="0" xfId="34" applyNumberFormat="1" applyFont="1" applyFill="1" applyBorder="1" applyAlignment="1" applyProtection="1">
      <alignment vertical="center"/>
      <protection/>
    </xf>
    <xf numFmtId="184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95" fontId="8" fillId="51" borderId="89" xfId="34" applyNumberFormat="1" applyFont="1" applyFill="1" applyBorder="1" applyAlignment="1" applyProtection="1">
      <alignment horizontal="right" vertical="center"/>
      <protection/>
    </xf>
    <xf numFmtId="195" fontId="5" fillId="42" borderId="49" xfId="34" applyNumberFormat="1" applyFont="1" applyFill="1" applyBorder="1" applyAlignment="1" applyProtection="1">
      <alignment horizontal="right" vertical="center"/>
      <protection/>
    </xf>
    <xf numFmtId="195" fontId="5" fillId="42" borderId="50" xfId="34" applyNumberFormat="1" applyFont="1" applyFill="1" applyBorder="1" applyAlignment="1" applyProtection="1">
      <alignment horizontal="right" vertical="center"/>
      <protection/>
    </xf>
    <xf numFmtId="195" fontId="5" fillId="42" borderId="51" xfId="34" applyNumberFormat="1" applyFont="1" applyFill="1" applyBorder="1" applyAlignment="1" applyProtection="1">
      <alignment horizontal="right" vertical="center"/>
      <protection/>
    </xf>
    <xf numFmtId="195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96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87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84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94" fontId="241" fillId="53" borderId="30" xfId="34" applyNumberFormat="1" applyFont="1" applyFill="1" applyBorder="1" applyAlignment="1" applyProtection="1">
      <alignment horizontal="center" vertical="center"/>
      <protection/>
    </xf>
    <xf numFmtId="194" fontId="241" fillId="53" borderId="34" xfId="34" applyNumberFormat="1" applyFont="1" applyFill="1" applyBorder="1" applyAlignment="1" applyProtection="1">
      <alignment horizontal="center" vertical="center"/>
      <protection/>
    </xf>
    <xf numFmtId="194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7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94" fontId="241" fillId="53" borderId="76" xfId="34" applyNumberFormat="1" applyFont="1" applyFill="1" applyBorder="1" applyAlignment="1" applyProtection="1">
      <alignment horizontal="center" vertical="center"/>
      <protection/>
    </xf>
    <xf numFmtId="187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94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87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7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7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7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7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7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7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87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94" fontId="233" fillId="45" borderId="62" xfId="34" applyNumberFormat="1" applyFont="1" applyFill="1" applyBorder="1" applyAlignment="1" applyProtection="1">
      <alignment horizontal="center" vertical="center"/>
      <protection/>
    </xf>
    <xf numFmtId="194" fontId="233" fillId="45" borderId="64" xfId="34" applyNumberFormat="1" applyFont="1" applyFill="1" applyBorder="1" applyAlignment="1" applyProtection="1">
      <alignment horizontal="center" vertical="center"/>
      <protection/>
    </xf>
    <xf numFmtId="194" fontId="233" fillId="45" borderId="66" xfId="34" applyNumberFormat="1" applyFont="1" applyFill="1" applyBorder="1" applyAlignment="1" applyProtection="1">
      <alignment horizontal="center" vertical="center"/>
      <protection/>
    </xf>
    <xf numFmtId="184" fontId="8" fillId="39" borderId="26" xfId="42" applyNumberFormat="1" applyFont="1" applyFill="1" applyBorder="1" applyAlignment="1">
      <alignment horizontal="right" vertical="center"/>
      <protection/>
    </xf>
    <xf numFmtId="187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94" fontId="241" fillId="45" borderId="87" xfId="34" applyNumberFormat="1" applyFont="1" applyFill="1" applyBorder="1" applyAlignment="1" applyProtection="1">
      <alignment horizontal="center" vertical="center"/>
      <protection/>
    </xf>
    <xf numFmtId="194" fontId="241" fillId="45" borderId="84" xfId="34" applyNumberFormat="1" applyFont="1" applyFill="1" applyBorder="1" applyAlignment="1" applyProtection="1">
      <alignment horizontal="center" vertical="center"/>
      <protection/>
    </xf>
    <xf numFmtId="194" fontId="241" fillId="53" borderId="88" xfId="34" applyNumberFormat="1" applyFont="1" applyFill="1" applyBorder="1" applyAlignment="1" applyProtection="1">
      <alignment horizontal="center" vertical="center"/>
      <protection/>
    </xf>
    <xf numFmtId="194" fontId="241" fillId="53" borderId="39" xfId="34" applyNumberFormat="1" applyFont="1" applyFill="1" applyBorder="1" applyAlignment="1" applyProtection="1">
      <alignment horizontal="center" vertical="center"/>
      <protection/>
    </xf>
    <xf numFmtId="184" fontId="271" fillId="52" borderId="113" xfId="42" applyNumberFormat="1" applyFont="1" applyFill="1" applyBorder="1" applyAlignment="1">
      <alignment horizontal="right" vertical="center"/>
      <protection/>
    </xf>
    <xf numFmtId="187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6" fontId="264" fillId="39" borderId="103" xfId="38" applyNumberFormat="1" applyFont="1" applyFill="1" applyBorder="1" applyProtection="1">
      <alignment/>
      <protection/>
    </xf>
    <xf numFmtId="196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85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93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84" fontId="45" fillId="39" borderId="0" xfId="0" applyNumberFormat="1" applyFont="1" applyFill="1" applyBorder="1" applyAlignment="1" applyProtection="1">
      <alignment/>
      <protection/>
    </xf>
    <xf numFmtId="184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84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84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84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Alignment="1" applyProtection="1">
      <alignment/>
      <protection/>
    </xf>
    <xf numFmtId="184" fontId="29" fillId="39" borderId="0" xfId="0" applyNumberFormat="1" applyFont="1" applyFill="1" applyAlignment="1" applyProtection="1">
      <alignment/>
      <protection/>
    </xf>
    <xf numFmtId="184" fontId="29" fillId="55" borderId="0" xfId="0" applyNumberFormat="1" applyFont="1" applyFill="1" applyBorder="1" applyAlignment="1" applyProtection="1">
      <alignment/>
      <protection/>
    </xf>
    <xf numFmtId="184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83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95" fontId="45" fillId="42" borderId="101" xfId="0" applyNumberFormat="1" applyFont="1" applyFill="1" applyBorder="1" applyAlignment="1" applyProtection="1">
      <alignment/>
      <protection/>
    </xf>
    <xf numFmtId="195" fontId="29" fillId="26" borderId="96" xfId="0" applyNumberFormat="1" applyFont="1" applyFill="1" applyBorder="1" applyAlignment="1" applyProtection="1">
      <alignment/>
      <protection/>
    </xf>
    <xf numFmtId="195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95" fontId="279" fillId="39" borderId="25" xfId="0" applyNumberFormat="1" applyFont="1" applyFill="1" applyBorder="1" applyAlignment="1" applyProtection="1" quotePrefix="1">
      <alignment/>
      <protection/>
    </xf>
    <xf numFmtId="195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95" fontId="45" fillId="42" borderId="89" xfId="0" applyNumberFormat="1" applyFont="1" applyFill="1" applyBorder="1" applyAlignment="1" applyProtection="1">
      <alignment horizontal="right"/>
      <protection/>
    </xf>
    <xf numFmtId="195" fontId="29" fillId="26" borderId="49" xfId="0" applyNumberFormat="1" applyFont="1" applyFill="1" applyBorder="1" applyAlignment="1" applyProtection="1">
      <alignment horizontal="right"/>
      <protection/>
    </xf>
    <xf numFmtId="195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84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84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84" fontId="29" fillId="53" borderId="64" xfId="0" applyNumberFormat="1" applyFont="1" applyFill="1" applyBorder="1" applyAlignment="1" applyProtection="1">
      <alignment/>
      <protection/>
    </xf>
    <xf numFmtId="184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84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84" fontId="29" fillId="0" borderId="47" xfId="0" applyNumberFormat="1" applyFont="1" applyBorder="1" applyAlignment="1" applyProtection="1">
      <alignment/>
      <protection/>
    </xf>
    <xf numFmtId="184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95" fontId="279" fillId="39" borderId="105" xfId="0" applyNumberFormat="1" applyFont="1" applyFill="1" applyBorder="1" applyAlignment="1" applyProtection="1" quotePrefix="1">
      <alignment/>
      <protection/>
    </xf>
    <xf numFmtId="195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84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93" fontId="283" fillId="39" borderId="12" xfId="40" applyNumberFormat="1" applyFont="1" applyFill="1" applyBorder="1" applyAlignment="1" applyProtection="1">
      <alignment horizontal="center" vertical="center"/>
      <protection/>
    </xf>
    <xf numFmtId="192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92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95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85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85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84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84" fontId="45" fillId="26" borderId="0" xfId="37" applyNumberFormat="1" applyFont="1" applyFill="1" applyBorder="1" applyAlignment="1" applyProtection="1">
      <alignment horizontal="left"/>
      <protection/>
    </xf>
    <xf numFmtId="201" fontId="45" fillId="39" borderId="104" xfId="37" applyNumberFormat="1" applyFont="1" applyFill="1" applyBorder="1" applyAlignment="1" applyProtection="1" quotePrefix="1">
      <alignment horizontal="center"/>
      <protection/>
    </xf>
    <xf numFmtId="201" fontId="45" fillId="39" borderId="105" xfId="37" applyNumberFormat="1" applyFont="1" applyFill="1" applyBorder="1" applyAlignment="1" applyProtection="1" quotePrefix="1">
      <alignment horizontal="center"/>
      <protection/>
    </xf>
    <xf numFmtId="201" fontId="45" fillId="39" borderId="106" xfId="37" applyNumberFormat="1" applyFont="1" applyFill="1" applyBorder="1" applyAlignment="1" applyProtection="1" quotePrefix="1">
      <alignment horizontal="center"/>
      <protection/>
    </xf>
    <xf numFmtId="201" fontId="256" fillId="42" borderId="126" xfId="37" applyNumberFormat="1" applyFont="1" applyFill="1" applyBorder="1" applyAlignment="1" applyProtection="1" quotePrefix="1">
      <alignment horizontal="center" wrapText="1"/>
      <protection/>
    </xf>
    <xf numFmtId="201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92" fillId="62" borderId="126" xfId="37" applyNumberFormat="1" applyFont="1" applyFill="1" applyBorder="1" applyAlignment="1" applyProtection="1" quotePrefix="1">
      <alignment horizontal="center" wrapText="1"/>
      <protection/>
    </xf>
    <xf numFmtId="201" fontId="45" fillId="39" borderId="136" xfId="37" applyNumberFormat="1" applyFont="1" applyFill="1" applyBorder="1" applyAlignment="1" applyProtection="1" quotePrefix="1">
      <alignment horizontal="center" wrapText="1"/>
      <protection/>
    </xf>
    <xf numFmtId="184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202" fontId="256" fillId="42" borderId="132" xfId="37" applyNumberFormat="1" applyFont="1" applyFill="1" applyBorder="1" applyAlignment="1" applyProtection="1" quotePrefix="1">
      <alignment horizontal="center"/>
      <protection/>
    </xf>
    <xf numFmtId="185" fontId="293" fillId="42" borderId="132" xfId="37" applyNumberFormat="1" applyFont="1" applyFill="1" applyBorder="1" applyAlignment="1" applyProtection="1" quotePrefix="1">
      <alignment horizontal="center"/>
      <protection/>
    </xf>
    <xf numFmtId="202" fontId="239" fillId="61" borderId="132" xfId="37" applyNumberFormat="1" applyFont="1" applyFill="1" applyBorder="1" applyAlignment="1" applyProtection="1" quotePrefix="1">
      <alignment horizontal="center"/>
      <protection/>
    </xf>
    <xf numFmtId="185" fontId="237" fillId="61" borderId="132" xfId="37" applyNumberFormat="1" applyFont="1" applyFill="1" applyBorder="1" applyAlignment="1" applyProtection="1" quotePrefix="1">
      <alignment horizontal="center"/>
      <protection/>
    </xf>
    <xf numFmtId="185" fontId="38" fillId="26" borderId="0" xfId="37" applyNumberFormat="1" applyFont="1" applyFill="1" applyAlignment="1" applyProtection="1">
      <alignment horizontal="right"/>
      <protection/>
    </xf>
    <xf numFmtId="185" fontId="292" fillId="62" borderId="132" xfId="37" applyNumberFormat="1" applyFont="1" applyFill="1" applyBorder="1" applyAlignment="1" applyProtection="1" quotePrefix="1">
      <alignment horizontal="center"/>
      <protection/>
    </xf>
    <xf numFmtId="185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202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203" fontId="29" fillId="39" borderId="100" xfId="37" applyNumberFormat="1" applyFont="1" applyFill="1" applyBorder="1" applyAlignment="1" applyProtection="1">
      <alignment/>
      <protection/>
    </xf>
    <xf numFmtId="203" fontId="45" fillId="39" borderId="100" xfId="37" applyNumberFormat="1" applyFont="1" applyFill="1" applyBorder="1" applyAlignment="1" applyProtection="1">
      <alignment/>
      <protection/>
    </xf>
    <xf numFmtId="203" fontId="38" fillId="26" borderId="0" xfId="37" applyNumberFormat="1" applyFont="1" applyFill="1" applyAlignment="1" applyProtection="1">
      <alignment horizontal="right"/>
      <protection/>
    </xf>
    <xf numFmtId="203" fontId="29" fillId="39" borderId="139" xfId="37" applyNumberFormat="1" applyFont="1" applyFill="1" applyBorder="1" applyAlignment="1" applyProtection="1">
      <alignment/>
      <protection/>
    </xf>
    <xf numFmtId="203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203" fontId="29" fillId="39" borderId="82" xfId="37" applyNumberFormat="1" applyFont="1" applyFill="1" applyBorder="1" applyAlignment="1" applyProtection="1">
      <alignment/>
      <protection/>
    </xf>
    <xf numFmtId="203" fontId="45" fillId="39" borderId="82" xfId="37" applyNumberFormat="1" applyFont="1" applyFill="1" applyBorder="1" applyAlignment="1" applyProtection="1">
      <alignment/>
      <protection/>
    </xf>
    <xf numFmtId="203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203" fontId="29" fillId="39" borderId="129" xfId="37" applyNumberFormat="1" applyFont="1" applyFill="1" applyBorder="1" applyAlignment="1" applyProtection="1">
      <alignment/>
      <protection/>
    </xf>
    <xf numFmtId="203" fontId="45" fillId="39" borderId="129" xfId="37" applyNumberFormat="1" applyFont="1" applyFill="1" applyBorder="1" applyAlignment="1" applyProtection="1">
      <alignment/>
      <protection/>
    </xf>
    <xf numFmtId="203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203" fontId="29" fillId="39" borderId="64" xfId="37" applyNumberFormat="1" applyFont="1" applyFill="1" applyBorder="1" applyAlignment="1" applyProtection="1">
      <alignment/>
      <protection/>
    </xf>
    <xf numFmtId="203" fontId="45" fillId="39" borderId="64" xfId="37" applyNumberFormat="1" applyFont="1" applyFill="1" applyBorder="1" applyAlignment="1" applyProtection="1">
      <alignment/>
      <protection/>
    </xf>
    <xf numFmtId="203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203" fontId="29" fillId="39" borderId="66" xfId="37" applyNumberFormat="1" applyFont="1" applyFill="1" applyBorder="1" applyAlignment="1" applyProtection="1">
      <alignment/>
      <protection/>
    </xf>
    <xf numFmtId="203" fontId="45" fillId="39" borderId="66" xfId="37" applyNumberFormat="1" applyFont="1" applyFill="1" applyBorder="1" applyAlignment="1" applyProtection="1">
      <alignment/>
      <protection/>
    </xf>
    <xf numFmtId="203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203" fontId="29" fillId="26" borderId="61" xfId="37" applyNumberFormat="1" applyFont="1" applyFill="1" applyBorder="1" applyAlignment="1" applyProtection="1">
      <alignment/>
      <protection/>
    </xf>
    <xf numFmtId="203" fontId="45" fillId="26" borderId="61" xfId="37" applyNumberFormat="1" applyFont="1" applyFill="1" applyBorder="1" applyAlignment="1" applyProtection="1">
      <alignment/>
      <protection/>
    </xf>
    <xf numFmtId="203" fontId="45" fillId="26" borderId="138" xfId="37" applyNumberFormat="1" applyFont="1" applyFill="1" applyBorder="1" applyAlignment="1" applyProtection="1">
      <alignment/>
      <protection/>
    </xf>
    <xf numFmtId="203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203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203" fontId="29" fillId="45" borderId="100" xfId="37" applyNumberFormat="1" applyFont="1" applyFill="1" applyBorder="1" applyAlignment="1" applyProtection="1">
      <alignment/>
      <protection/>
    </xf>
    <xf numFmtId="203" fontId="45" fillId="45" borderId="100" xfId="37" applyNumberFormat="1" applyFont="1" applyFill="1" applyBorder="1" applyAlignment="1" applyProtection="1">
      <alignment/>
      <protection/>
    </xf>
    <xf numFmtId="203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203" fontId="29" fillId="45" borderId="129" xfId="37" applyNumberFormat="1" applyFont="1" applyFill="1" applyBorder="1" applyAlignment="1" applyProtection="1">
      <alignment/>
      <protection/>
    </xf>
    <xf numFmtId="203" fontId="45" fillId="45" borderId="129" xfId="37" applyNumberFormat="1" applyFont="1" applyFill="1" applyBorder="1" applyAlignment="1" applyProtection="1">
      <alignment/>
      <protection/>
    </xf>
    <xf numFmtId="203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203" fontId="29" fillId="45" borderId="64" xfId="37" applyNumberFormat="1" applyFont="1" applyFill="1" applyBorder="1" applyAlignment="1" applyProtection="1">
      <alignment/>
      <protection/>
    </xf>
    <xf numFmtId="203" fontId="45" fillId="45" borderId="64" xfId="37" applyNumberFormat="1" applyFont="1" applyFill="1" applyBorder="1" applyAlignment="1" applyProtection="1">
      <alignment/>
      <protection/>
    </xf>
    <xf numFmtId="203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203" fontId="29" fillId="45" borderId="66" xfId="37" applyNumberFormat="1" applyFont="1" applyFill="1" applyBorder="1" applyAlignment="1" applyProtection="1">
      <alignment/>
      <protection/>
    </xf>
    <xf numFmtId="203" fontId="45" fillId="45" borderId="66" xfId="37" applyNumberFormat="1" applyFont="1" applyFill="1" applyBorder="1" applyAlignment="1" applyProtection="1">
      <alignment/>
      <protection/>
    </xf>
    <xf numFmtId="203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203" fontId="73" fillId="45" borderId="62" xfId="37" applyNumberFormat="1" applyFont="1" applyFill="1" applyBorder="1" applyAlignment="1" applyProtection="1">
      <alignment/>
      <protection/>
    </xf>
    <xf numFmtId="203" fontId="77" fillId="45" borderId="62" xfId="37" applyNumberFormat="1" applyFont="1" applyFill="1" applyBorder="1" applyAlignment="1" applyProtection="1">
      <alignment/>
      <protection/>
    </xf>
    <xf numFmtId="203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203" fontId="73" fillId="45" borderId="64" xfId="37" applyNumberFormat="1" applyFont="1" applyFill="1" applyBorder="1" applyAlignment="1" applyProtection="1">
      <alignment/>
      <protection/>
    </xf>
    <xf numFmtId="203" fontId="77" fillId="45" borderId="64" xfId="37" applyNumberFormat="1" applyFont="1" applyFill="1" applyBorder="1" applyAlignment="1" applyProtection="1">
      <alignment/>
      <protection/>
    </xf>
    <xf numFmtId="203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203" fontId="73" fillId="45" borderId="63" xfId="37" applyNumberFormat="1" applyFont="1" applyFill="1" applyBorder="1" applyAlignment="1" applyProtection="1">
      <alignment/>
      <protection/>
    </xf>
    <xf numFmtId="203" fontId="77" fillId="45" borderId="63" xfId="37" applyNumberFormat="1" applyFont="1" applyFill="1" applyBorder="1" applyAlignment="1" applyProtection="1">
      <alignment/>
      <protection/>
    </xf>
    <xf numFmtId="203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203" fontId="29" fillId="42" borderId="130" xfId="37" applyNumberFormat="1" applyFont="1" applyFill="1" applyBorder="1" applyAlignment="1" applyProtection="1">
      <alignment/>
      <protection/>
    </xf>
    <xf numFmtId="203" fontId="45" fillId="42" borderId="130" xfId="37" applyNumberFormat="1" applyFont="1" applyFill="1" applyBorder="1" applyAlignment="1" applyProtection="1">
      <alignment/>
      <protection/>
    </xf>
    <xf numFmtId="203" fontId="45" fillId="42" borderId="153" xfId="37" applyNumberFormat="1" applyFont="1" applyFill="1" applyBorder="1" applyAlignment="1" applyProtection="1">
      <alignment/>
      <protection/>
    </xf>
    <xf numFmtId="203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203" fontId="29" fillId="48" borderId="61" xfId="37" applyNumberFormat="1" applyFont="1" applyFill="1" applyBorder="1" applyAlignment="1" applyProtection="1">
      <alignment/>
      <protection/>
    </xf>
    <xf numFmtId="203" fontId="45" fillId="48" borderId="61" xfId="37" applyNumberFormat="1" applyFont="1" applyFill="1" applyBorder="1" applyAlignment="1" applyProtection="1">
      <alignment/>
      <protection/>
    </xf>
    <xf numFmtId="203" fontId="45" fillId="48" borderId="138" xfId="37" applyNumberFormat="1" applyFont="1" applyFill="1" applyBorder="1" applyAlignment="1" applyProtection="1">
      <alignment/>
      <protection/>
    </xf>
    <xf numFmtId="203" fontId="29" fillId="39" borderId="63" xfId="37" applyNumberFormat="1" applyFont="1" applyFill="1" applyBorder="1" applyAlignment="1" applyProtection="1">
      <alignment/>
      <protection/>
    </xf>
    <xf numFmtId="203" fontId="45" fillId="39" borderId="63" xfId="37" applyNumberFormat="1" applyFont="1" applyFill="1" applyBorder="1" applyAlignment="1" applyProtection="1">
      <alignment/>
      <protection/>
    </xf>
    <xf numFmtId="203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203" fontId="73" fillId="45" borderId="19" xfId="37" applyNumberFormat="1" applyFont="1" applyFill="1" applyBorder="1" applyAlignment="1" applyProtection="1">
      <alignment/>
      <protection/>
    </xf>
    <xf numFmtId="203" fontId="77" fillId="45" borderId="19" xfId="37" applyNumberFormat="1" applyFont="1" applyFill="1" applyBorder="1" applyAlignment="1" applyProtection="1">
      <alignment/>
      <protection/>
    </xf>
    <xf numFmtId="203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203" fontId="29" fillId="47" borderId="130" xfId="37" applyNumberFormat="1" applyFont="1" applyFill="1" applyBorder="1" applyAlignment="1" applyProtection="1">
      <alignment/>
      <protection/>
    </xf>
    <xf numFmtId="203" fontId="45" fillId="47" borderId="130" xfId="37" applyNumberFormat="1" applyFont="1" applyFill="1" applyBorder="1" applyAlignment="1" applyProtection="1">
      <alignment/>
      <protection/>
    </xf>
    <xf numFmtId="203" fontId="45" fillId="63" borderId="130" xfId="37" applyNumberFormat="1" applyFont="1" applyFill="1" applyBorder="1" applyAlignment="1" applyProtection="1">
      <alignment/>
      <protection/>
    </xf>
    <xf numFmtId="203" fontId="45" fillId="63" borderId="153" xfId="37" applyNumberFormat="1" applyFont="1" applyFill="1" applyBorder="1" applyAlignment="1" applyProtection="1">
      <alignment/>
      <protection/>
    </xf>
    <xf numFmtId="184" fontId="29" fillId="26" borderId="0" xfId="37" applyNumberFormat="1" applyFont="1" applyFill="1" applyProtection="1">
      <alignment/>
      <protection/>
    </xf>
    <xf numFmtId="184" fontId="29" fillId="55" borderId="0" xfId="37" applyNumberFormat="1" applyFont="1" applyFill="1" applyBorder="1" applyProtection="1">
      <alignment/>
      <protection/>
    </xf>
    <xf numFmtId="184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203" fontId="29" fillId="5" borderId="130" xfId="37" applyNumberFormat="1" applyFont="1" applyFill="1" applyBorder="1" applyAlignment="1" applyProtection="1">
      <alignment/>
      <protection/>
    </xf>
    <xf numFmtId="203" fontId="45" fillId="5" borderId="130" xfId="37" applyNumberFormat="1" applyFont="1" applyFill="1" applyBorder="1" applyAlignment="1" applyProtection="1">
      <alignment/>
      <protection/>
    </xf>
    <xf numFmtId="203" fontId="45" fillId="5" borderId="153" xfId="37" applyNumberFormat="1" applyFont="1" applyFill="1" applyBorder="1" applyAlignment="1" applyProtection="1">
      <alignment/>
      <protection/>
    </xf>
    <xf numFmtId="195" fontId="280" fillId="39" borderId="82" xfId="37" applyNumberFormat="1" applyFont="1" applyFill="1" applyBorder="1" applyAlignment="1" applyProtection="1" quotePrefix="1">
      <alignment/>
      <protection/>
    </xf>
    <xf numFmtId="195" fontId="279" fillId="39" borderId="82" xfId="37" applyNumberFormat="1" applyFont="1" applyFill="1" applyBorder="1" applyAlignment="1" applyProtection="1" quotePrefix="1">
      <alignment/>
      <protection/>
    </xf>
    <xf numFmtId="195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203" fontId="29" fillId="42" borderId="101" xfId="37" applyNumberFormat="1" applyFont="1" applyFill="1" applyBorder="1" applyAlignment="1" applyProtection="1">
      <alignment/>
      <protection/>
    </xf>
    <xf numFmtId="203" fontId="45" fillId="42" borderId="101" xfId="37" applyNumberFormat="1" applyFont="1" applyFill="1" applyBorder="1" applyAlignment="1" applyProtection="1">
      <alignment/>
      <protection/>
    </xf>
    <xf numFmtId="203" fontId="45" fillId="42" borderId="157" xfId="37" applyNumberFormat="1" applyFont="1" applyFill="1" applyBorder="1" applyAlignment="1" applyProtection="1">
      <alignment/>
      <protection/>
    </xf>
    <xf numFmtId="203" fontId="29" fillId="26" borderId="0" xfId="37" applyNumberFormat="1" applyFont="1" applyFill="1" applyBorder="1" applyAlignment="1" applyProtection="1" quotePrefix="1">
      <alignment horizontal="right"/>
      <protection/>
    </xf>
    <xf numFmtId="195" fontId="46" fillId="42" borderId="113" xfId="37" applyNumberFormat="1" applyFont="1" applyFill="1" applyBorder="1" applyAlignment="1" applyProtection="1">
      <alignment horizontal="left"/>
      <protection/>
    </xf>
    <xf numFmtId="195" fontId="46" fillId="42" borderId="117" xfId="37" applyNumberFormat="1" applyFont="1" applyFill="1" applyBorder="1" applyAlignment="1" applyProtection="1">
      <alignment horizontal="left"/>
      <protection/>
    </xf>
    <xf numFmtId="195" fontId="46" fillId="42" borderId="114" xfId="37" applyNumberFormat="1" applyFont="1" applyFill="1" applyBorder="1" applyAlignment="1" applyProtection="1">
      <alignment horizontal="left"/>
      <protection/>
    </xf>
    <xf numFmtId="195" fontId="38" fillId="26" borderId="0" xfId="37" applyNumberFormat="1" applyFont="1" applyFill="1" applyAlignment="1" applyProtection="1">
      <alignment horizontal="right"/>
      <protection/>
    </xf>
    <xf numFmtId="203" fontId="29" fillId="42" borderId="89" xfId="37" applyNumberFormat="1" applyFont="1" applyFill="1" applyBorder="1" applyAlignment="1" applyProtection="1">
      <alignment/>
      <protection/>
    </xf>
    <xf numFmtId="203" fontId="45" fillId="42" borderId="89" xfId="37" applyNumberFormat="1" applyFont="1" applyFill="1" applyBorder="1" applyAlignment="1" applyProtection="1">
      <alignment/>
      <protection/>
    </xf>
    <xf numFmtId="203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203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203" fontId="29" fillId="64" borderId="66" xfId="37" applyNumberFormat="1" applyFont="1" applyFill="1" applyBorder="1" applyAlignment="1" applyProtection="1">
      <alignment/>
      <protection/>
    </xf>
    <xf numFmtId="203" fontId="45" fillId="64" borderId="66" xfId="37" applyNumberFormat="1" applyFont="1" applyFill="1" applyBorder="1" applyAlignment="1" applyProtection="1">
      <alignment/>
      <protection/>
    </xf>
    <xf numFmtId="203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203" fontId="29" fillId="39" borderId="89" xfId="37" applyNumberFormat="1" applyFont="1" applyFill="1" applyBorder="1" applyAlignment="1" applyProtection="1">
      <alignment/>
      <protection/>
    </xf>
    <xf numFmtId="203" fontId="45" fillId="39" borderId="89" xfId="37" applyNumberFormat="1" applyFont="1" applyFill="1" applyBorder="1" applyAlignment="1" applyProtection="1">
      <alignment/>
      <protection/>
    </xf>
    <xf numFmtId="203" fontId="45" fillId="39" borderId="158" xfId="37" applyNumberFormat="1" applyFont="1" applyFill="1" applyBorder="1" applyAlignment="1" applyProtection="1">
      <alignment/>
      <protection/>
    </xf>
    <xf numFmtId="195" fontId="279" fillId="26" borderId="105" xfId="37" applyNumberFormat="1" applyFont="1" applyFill="1" applyBorder="1" applyAlignment="1" applyProtection="1" quotePrefix="1">
      <alignment/>
      <protection/>
    </xf>
    <xf numFmtId="195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204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6" fontId="79" fillId="65" borderId="159" xfId="37" applyNumberFormat="1" applyFont="1" applyFill="1" applyBorder="1" applyAlignment="1" applyProtection="1">
      <alignment horizontal="center"/>
      <protection/>
    </xf>
    <xf numFmtId="196" fontId="81" fillId="65" borderId="160" xfId="37" applyNumberFormat="1" applyFont="1" applyFill="1" applyBorder="1" applyAlignment="1" applyProtection="1">
      <alignment horizontal="center"/>
      <protection/>
    </xf>
    <xf numFmtId="196" fontId="5" fillId="38" borderId="0" xfId="47" applyNumberFormat="1" applyFont="1" applyFill="1" applyAlignment="1" applyProtection="1">
      <alignment/>
      <protection/>
    </xf>
    <xf numFmtId="196" fontId="80" fillId="66" borderId="159" xfId="37" applyNumberFormat="1" applyFont="1" applyFill="1" applyBorder="1" applyAlignment="1" applyProtection="1">
      <alignment horizontal="center"/>
      <protection/>
    </xf>
    <xf numFmtId="196" fontId="81" fillId="66" borderId="160" xfId="37" applyNumberFormat="1" applyFont="1" applyFill="1" applyBorder="1" applyAlignment="1" applyProtection="1">
      <alignment horizontal="center"/>
      <protection/>
    </xf>
    <xf numFmtId="196" fontId="26" fillId="38" borderId="0" xfId="46" applyNumberFormat="1" applyFont="1" applyFill="1" applyProtection="1">
      <alignment/>
      <protection/>
    </xf>
    <xf numFmtId="196" fontId="81" fillId="67" borderId="161" xfId="37" applyNumberFormat="1" applyFont="1" applyFill="1" applyBorder="1" applyAlignment="1" applyProtection="1">
      <alignment horizontal="center"/>
      <protection/>
    </xf>
    <xf numFmtId="196" fontId="38" fillId="55" borderId="0" xfId="37" applyNumberFormat="1" applyFont="1" applyFill="1" applyProtection="1">
      <alignment/>
      <protection/>
    </xf>
    <xf numFmtId="196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6" fontId="79" fillId="65" borderId="165" xfId="37" applyNumberFormat="1" applyFont="1" applyFill="1" applyBorder="1" applyAlignment="1" applyProtection="1">
      <alignment horizontal="center"/>
      <protection/>
    </xf>
    <xf numFmtId="196" fontId="81" fillId="65" borderId="166" xfId="37" applyNumberFormat="1" applyFont="1" applyFill="1" applyBorder="1" applyAlignment="1" applyProtection="1">
      <alignment horizontal="center"/>
      <protection/>
    </xf>
    <xf numFmtId="196" fontId="80" fillId="66" borderId="165" xfId="37" applyNumberFormat="1" applyFont="1" applyFill="1" applyBorder="1" applyAlignment="1" applyProtection="1">
      <alignment horizontal="center"/>
      <protection/>
    </xf>
    <xf numFmtId="196" fontId="81" fillId="66" borderId="166" xfId="37" applyNumberFormat="1" applyFont="1" applyFill="1" applyBorder="1" applyAlignment="1" applyProtection="1">
      <alignment horizontal="center"/>
      <protection/>
    </xf>
    <xf numFmtId="196" fontId="81" fillId="67" borderId="167" xfId="37" applyNumberFormat="1" applyFont="1" applyFill="1" applyBorder="1" applyAlignment="1" applyProtection="1">
      <alignment horizontal="center"/>
      <protection/>
    </xf>
    <xf numFmtId="196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96" fontId="37" fillId="55" borderId="0" xfId="37" applyNumberFormat="1" applyFont="1" applyFill="1" applyProtection="1">
      <alignment/>
      <protection/>
    </xf>
    <xf numFmtId="196" fontId="295" fillId="65" borderId="159" xfId="37" applyNumberFormat="1" applyFont="1" applyFill="1" applyBorder="1" applyAlignment="1" applyProtection="1">
      <alignment horizontal="center"/>
      <protection/>
    </xf>
    <xf numFmtId="196" fontId="296" fillId="65" borderId="160" xfId="37" applyNumberFormat="1" applyFont="1" applyFill="1" applyBorder="1" applyAlignment="1" applyProtection="1">
      <alignment horizontal="center"/>
      <protection/>
    </xf>
    <xf numFmtId="196" fontId="297" fillId="66" borderId="159" xfId="37" applyNumberFormat="1" applyFont="1" applyFill="1" applyBorder="1" applyAlignment="1" applyProtection="1">
      <alignment horizontal="center"/>
      <protection/>
    </xf>
    <xf numFmtId="196" fontId="298" fillId="66" borderId="160" xfId="37" applyNumberFormat="1" applyFont="1" applyFill="1" applyBorder="1" applyAlignment="1" applyProtection="1">
      <alignment horizontal="center"/>
      <protection/>
    </xf>
    <xf numFmtId="196" fontId="299" fillId="67" borderId="161" xfId="37" applyNumberFormat="1" applyFont="1" applyFill="1" applyBorder="1" applyAlignment="1" applyProtection="1">
      <alignment horizontal="center"/>
      <protection/>
    </xf>
    <xf numFmtId="196" fontId="300" fillId="36" borderId="162" xfId="37" applyNumberFormat="1" applyFont="1" applyFill="1" applyBorder="1" applyAlignment="1" applyProtection="1">
      <alignment horizontal="center"/>
      <protection/>
    </xf>
    <xf numFmtId="196" fontId="13" fillId="39" borderId="163" xfId="37" applyNumberFormat="1" applyFont="1" applyFill="1" applyBorder="1" applyAlignment="1" applyProtection="1">
      <alignment horizontal="center"/>
      <protection/>
    </xf>
    <xf numFmtId="196" fontId="8" fillId="39" borderId="164" xfId="37" applyNumberFormat="1" applyFont="1" applyFill="1" applyBorder="1" applyAlignment="1" applyProtection="1">
      <alignment horizontal="center"/>
      <protection/>
    </xf>
    <xf numFmtId="196" fontId="295" fillId="65" borderId="165" xfId="37" applyNumberFormat="1" applyFont="1" applyFill="1" applyBorder="1" applyAlignment="1" applyProtection="1">
      <alignment horizontal="center"/>
      <protection/>
    </xf>
    <xf numFmtId="196" fontId="296" fillId="65" borderId="166" xfId="37" applyNumberFormat="1" applyFont="1" applyFill="1" applyBorder="1" applyAlignment="1" applyProtection="1">
      <alignment horizontal="center"/>
      <protection/>
    </xf>
    <xf numFmtId="196" fontId="297" fillId="66" borderId="165" xfId="37" applyNumberFormat="1" applyFont="1" applyFill="1" applyBorder="1" applyAlignment="1" applyProtection="1">
      <alignment horizontal="center"/>
      <protection/>
    </xf>
    <xf numFmtId="196" fontId="298" fillId="66" borderId="166" xfId="37" applyNumberFormat="1" applyFont="1" applyFill="1" applyBorder="1" applyAlignment="1" applyProtection="1">
      <alignment horizontal="center"/>
      <protection/>
    </xf>
    <xf numFmtId="196" fontId="299" fillId="67" borderId="167" xfId="37" applyNumberFormat="1" applyFont="1" applyFill="1" applyBorder="1" applyAlignment="1" applyProtection="1">
      <alignment horizontal="center"/>
      <protection/>
    </xf>
    <xf numFmtId="196" fontId="300" fillId="36" borderId="153" xfId="37" applyNumberFormat="1" applyFont="1" applyFill="1" applyBorder="1" applyAlignment="1" applyProtection="1">
      <alignment horizontal="center"/>
      <protection/>
    </xf>
    <xf numFmtId="196" fontId="13" fillId="39" borderId="168" xfId="37" applyNumberFormat="1" applyFont="1" applyFill="1" applyBorder="1" applyAlignment="1" applyProtection="1">
      <alignment horizontal="center"/>
      <protection/>
    </xf>
    <xf numFmtId="196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92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93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206" fontId="247" fillId="41" borderId="51" xfId="44" applyNumberFormat="1" applyFont="1" applyFill="1" applyBorder="1" applyAlignment="1" applyProtection="1">
      <alignment horizontal="center" vertical="center" wrapText="1"/>
      <protection/>
    </xf>
    <xf numFmtId="189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9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8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94" fontId="241" fillId="45" borderId="17" xfId="34" applyNumberFormat="1" applyFont="1" applyFill="1" applyBorder="1" applyAlignment="1" applyProtection="1">
      <alignment horizontal="center" vertical="center"/>
      <protection/>
    </xf>
    <xf numFmtId="194" fontId="241" fillId="45" borderId="12" xfId="34" applyNumberFormat="1" applyFont="1" applyFill="1" applyBorder="1" applyAlignment="1" applyProtection="1">
      <alignment horizontal="center" vertical="center"/>
      <protection/>
    </xf>
    <xf numFmtId="194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94" fontId="241" fillId="45" borderId="75" xfId="34" applyNumberFormat="1" applyFont="1" applyFill="1" applyBorder="1" applyAlignment="1" applyProtection="1">
      <alignment horizontal="center" vertical="center"/>
      <protection/>
    </xf>
    <xf numFmtId="194" fontId="241" fillId="45" borderId="72" xfId="34" applyNumberFormat="1" applyFont="1" applyFill="1" applyBorder="1" applyAlignment="1" applyProtection="1">
      <alignment horizontal="center" vertical="center"/>
      <protection/>
    </xf>
    <xf numFmtId="194" fontId="241" fillId="45" borderId="70" xfId="34" applyNumberFormat="1" applyFont="1" applyFill="1" applyBorder="1" applyAlignment="1" applyProtection="1">
      <alignment horizontal="center" vertical="center"/>
      <protection/>
    </xf>
    <xf numFmtId="194" fontId="241" fillId="45" borderId="67" xfId="34" applyNumberFormat="1" applyFont="1" applyFill="1" applyBorder="1" applyAlignment="1" applyProtection="1">
      <alignment horizontal="center" vertical="center"/>
      <protection/>
    </xf>
    <xf numFmtId="194" fontId="241" fillId="53" borderId="87" xfId="34" applyNumberFormat="1" applyFont="1" applyFill="1" applyBorder="1" applyAlignment="1" applyProtection="1">
      <alignment horizontal="center" vertical="center"/>
      <protection/>
    </xf>
    <xf numFmtId="194" fontId="241" fillId="53" borderId="84" xfId="34" applyNumberFormat="1" applyFont="1" applyFill="1" applyBorder="1" applyAlignment="1" applyProtection="1">
      <alignment horizontal="center" vertical="center"/>
      <protection/>
    </xf>
    <xf numFmtId="194" fontId="241" fillId="48" borderId="17" xfId="34" applyNumberFormat="1" applyFont="1" applyFill="1" applyBorder="1" applyAlignment="1" applyProtection="1">
      <alignment horizontal="center" vertical="center"/>
      <protection/>
    </xf>
    <xf numFmtId="194" fontId="241" fillId="48" borderId="12" xfId="34" applyNumberFormat="1" applyFont="1" applyFill="1" applyBorder="1" applyAlignment="1" applyProtection="1">
      <alignment horizontal="center" vertical="center"/>
      <protection/>
    </xf>
    <xf numFmtId="194" fontId="241" fillId="48" borderId="18" xfId="34" applyNumberFormat="1" applyFont="1" applyFill="1" applyBorder="1" applyAlignment="1" applyProtection="1">
      <alignment horizontal="center" vertical="center"/>
      <protection/>
    </xf>
    <xf numFmtId="194" fontId="241" fillId="4" borderId="18" xfId="34" applyNumberFormat="1" applyFont="1" applyFill="1" applyBorder="1" applyAlignment="1" applyProtection="1">
      <alignment horizontal="center" vertical="center"/>
      <protection/>
    </xf>
    <xf numFmtId="194" fontId="241" fillId="5" borderId="18" xfId="34" applyNumberFormat="1" applyFont="1" applyFill="1" applyBorder="1" applyAlignment="1" applyProtection="1">
      <alignment horizontal="center" vertical="center"/>
      <protection/>
    </xf>
    <xf numFmtId="194" fontId="241" fillId="45" borderId="38" xfId="34" applyNumberFormat="1" applyFont="1" applyFill="1" applyBorder="1" applyAlignment="1" applyProtection="1">
      <alignment horizontal="center" vertical="center"/>
      <protection/>
    </xf>
    <xf numFmtId="194" fontId="241" fillId="45" borderId="36" xfId="34" applyNumberFormat="1" applyFont="1" applyFill="1" applyBorder="1" applyAlignment="1" applyProtection="1">
      <alignment horizontal="center" vertical="center"/>
      <protection/>
    </xf>
    <xf numFmtId="194" fontId="241" fillId="26" borderId="17" xfId="34" applyNumberFormat="1" applyFont="1" applyFill="1" applyBorder="1" applyAlignment="1" applyProtection="1">
      <alignment horizontal="center" vertical="center"/>
      <protection/>
    </xf>
    <xf numFmtId="194" fontId="241" fillId="26" borderId="12" xfId="34" applyNumberFormat="1" applyFont="1" applyFill="1" applyBorder="1" applyAlignment="1" applyProtection="1">
      <alignment horizontal="center" vertical="center"/>
      <protection/>
    </xf>
    <xf numFmtId="194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0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90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90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8" fontId="309" fillId="71" borderId="61" xfId="34" applyNumberFormat="1" applyFont="1" applyFill="1" applyBorder="1" applyAlignment="1">
      <alignment horizontal="left"/>
      <protection/>
    </xf>
    <xf numFmtId="188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8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8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8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92" fontId="10" fillId="71" borderId="0" xfId="43" applyNumberFormat="1" applyFont="1" applyFill="1" applyBorder="1" applyAlignment="1" quotePrefix="1">
      <alignment horizontal="left"/>
      <protection/>
    </xf>
    <xf numFmtId="192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94" fontId="241" fillId="45" borderId="177" xfId="34" applyNumberFormat="1" applyFont="1" applyFill="1" applyBorder="1" applyAlignment="1" applyProtection="1">
      <alignment horizontal="center" vertical="center"/>
      <protection/>
    </xf>
    <xf numFmtId="194" fontId="241" fillId="5" borderId="98" xfId="34" applyNumberFormat="1" applyFont="1" applyFill="1" applyBorder="1" applyAlignment="1" applyProtection="1">
      <alignment horizontal="center" vertical="center"/>
      <protection/>
    </xf>
    <xf numFmtId="194" fontId="241" fillId="5" borderId="17" xfId="34" applyNumberFormat="1" applyFont="1" applyFill="1" applyBorder="1" applyAlignment="1" applyProtection="1">
      <alignment horizontal="center" vertical="center"/>
      <protection/>
    </xf>
    <xf numFmtId="194" fontId="241" fillId="5" borderId="13" xfId="34" applyNumberFormat="1" applyFont="1" applyFill="1" applyBorder="1" applyAlignment="1" applyProtection="1">
      <alignment horizontal="center" vertical="center"/>
      <protection/>
    </xf>
    <xf numFmtId="194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94" fontId="241" fillId="4" borderId="98" xfId="34" applyNumberFormat="1" applyFont="1" applyFill="1" applyBorder="1" applyAlignment="1" applyProtection="1">
      <alignment horizontal="center" vertical="center"/>
      <protection/>
    </xf>
    <xf numFmtId="194" fontId="241" fillId="4" borderId="25" xfId="34" applyNumberFormat="1" applyFont="1" applyFill="1" applyBorder="1" applyAlignment="1" applyProtection="1">
      <alignment horizontal="center" vertical="center"/>
      <protection/>
    </xf>
    <xf numFmtId="194" fontId="241" fillId="29" borderId="36" xfId="34" applyNumberFormat="1" applyFont="1" applyFill="1" applyBorder="1" applyAlignment="1" applyProtection="1">
      <alignment horizontal="center" vertical="center"/>
      <protection/>
    </xf>
    <xf numFmtId="194" fontId="241" fillId="4" borderId="17" xfId="34" applyNumberFormat="1" applyFont="1" applyFill="1" applyBorder="1" applyAlignment="1" applyProtection="1">
      <alignment horizontal="center" vertical="center"/>
      <protection/>
    </xf>
    <xf numFmtId="194" fontId="241" fillId="4" borderId="13" xfId="34" applyNumberFormat="1" applyFont="1" applyFill="1" applyBorder="1" applyAlignment="1" applyProtection="1">
      <alignment horizontal="center" vertical="center"/>
      <protection/>
    </xf>
    <xf numFmtId="194" fontId="241" fillId="45" borderId="124" xfId="34" applyNumberFormat="1" applyFont="1" applyFill="1" applyBorder="1" applyAlignment="1" applyProtection="1">
      <alignment horizontal="center" vertical="center"/>
      <protection/>
    </xf>
    <xf numFmtId="194" fontId="241" fillId="45" borderId="111" xfId="34" applyNumberFormat="1" applyFont="1" applyFill="1" applyBorder="1" applyAlignment="1" applyProtection="1">
      <alignment horizontal="center" vertical="center"/>
      <protection/>
    </xf>
    <xf numFmtId="194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94" fontId="241" fillId="45" borderId="45" xfId="34" applyNumberFormat="1" applyFont="1" applyFill="1" applyBorder="1" applyAlignment="1" applyProtection="1">
      <alignment horizontal="center" vertical="center"/>
      <protection/>
    </xf>
    <xf numFmtId="194" fontId="241" fillId="45" borderId="35" xfId="34" applyNumberFormat="1" applyFont="1" applyFill="1" applyBorder="1" applyAlignment="1" applyProtection="1">
      <alignment horizontal="center" vertical="center"/>
      <protection/>
    </xf>
    <xf numFmtId="194" fontId="241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194" fontId="241" fillId="45" borderId="28" xfId="34" applyNumberFormat="1" applyFont="1" applyFill="1" applyBorder="1" applyAlignment="1" applyProtection="1">
      <alignment horizontal="center" vertical="center"/>
      <protection/>
    </xf>
    <xf numFmtId="194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94" fontId="241" fillId="45" borderId="173" xfId="34" applyNumberFormat="1" applyFont="1" applyFill="1" applyBorder="1" applyAlignment="1" applyProtection="1">
      <alignment horizontal="center" vertical="center"/>
      <protection/>
    </xf>
    <xf numFmtId="194" fontId="241" fillId="45" borderId="178" xfId="34" applyNumberFormat="1" applyFont="1" applyFill="1" applyBorder="1" applyAlignment="1" applyProtection="1">
      <alignment horizontal="center" vertical="center"/>
      <protection/>
    </xf>
    <xf numFmtId="194" fontId="241" fillId="45" borderId="23" xfId="34" applyNumberFormat="1" applyFont="1" applyFill="1" applyBorder="1" applyAlignment="1" applyProtection="1">
      <alignment horizontal="center" vertical="center"/>
      <protection/>
    </xf>
    <xf numFmtId="194" fontId="241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94" fontId="241" fillId="53" borderId="182" xfId="34" applyNumberFormat="1" applyFont="1" applyFill="1" applyBorder="1" applyAlignment="1" applyProtection="1">
      <alignment horizontal="center" vertical="center"/>
      <protection/>
    </xf>
    <xf numFmtId="194" fontId="241" fillId="29" borderId="183" xfId="34" applyNumberFormat="1" applyFont="1" applyFill="1" applyBorder="1" applyAlignment="1" applyProtection="1">
      <alignment horizontal="center" vertical="center"/>
      <protection/>
    </xf>
    <xf numFmtId="194" fontId="241" fillId="29" borderId="184" xfId="34" applyNumberFormat="1" applyFont="1" applyFill="1" applyBorder="1" applyAlignment="1" applyProtection="1">
      <alignment horizontal="center" vertical="center"/>
      <protection/>
    </xf>
    <xf numFmtId="194" fontId="241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94" fontId="241" fillId="53" borderId="171" xfId="34" applyNumberFormat="1" applyFont="1" applyFill="1" applyBorder="1" applyAlignment="1" applyProtection="1">
      <alignment horizontal="center" vertical="center"/>
      <protection/>
    </xf>
    <xf numFmtId="194" fontId="241" fillId="53" borderId="46" xfId="34" applyNumberFormat="1" applyFont="1" applyFill="1" applyBorder="1" applyAlignment="1" applyProtection="1">
      <alignment horizontal="center" vertical="center"/>
      <protection/>
    </xf>
    <xf numFmtId="187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203" fontId="319" fillId="45" borderId="66" xfId="37" applyNumberFormat="1" applyFont="1" applyFill="1" applyBorder="1" applyAlignment="1" applyProtection="1">
      <alignment/>
      <protection/>
    </xf>
    <xf numFmtId="203" fontId="320" fillId="45" borderId="66" xfId="37" applyNumberFormat="1" applyFont="1" applyFill="1" applyBorder="1" applyAlignment="1" applyProtection="1">
      <alignment/>
      <protection/>
    </xf>
    <xf numFmtId="203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92" fontId="232" fillId="39" borderId="109" xfId="77" applyNumberFormat="1" applyFill="1" applyBorder="1" applyAlignment="1" applyProtection="1">
      <alignment horizontal="center" vertical="center"/>
      <protection/>
    </xf>
    <xf numFmtId="192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22" fillId="26" borderId="0" xfId="37" applyFont="1" applyFill="1" applyBorder="1" applyAlignment="1" applyProtection="1">
      <alignment horizontal="center"/>
      <protection/>
    </xf>
    <xf numFmtId="200" fontId="284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3" fillId="5" borderId="25" xfId="34" applyFont="1" applyFill="1" applyBorder="1" applyAlignment="1">
      <alignment horizontal="left" vertical="center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3" fontId="324" fillId="26" borderId="109" xfId="34" applyNumberFormat="1" applyFont="1" applyFill="1" applyBorder="1" applyAlignment="1" applyProtection="1">
      <alignment horizontal="center" vertical="center"/>
      <protection locked="0"/>
    </xf>
    <xf numFmtId="3" fontId="324" fillId="26" borderId="25" xfId="34" applyNumberFormat="1" applyFont="1" applyFill="1" applyBorder="1" applyAlignment="1" applyProtection="1">
      <alignment horizontal="center" vertical="center"/>
      <protection locked="0"/>
    </xf>
    <xf numFmtId="3" fontId="324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84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7" formatCode="0000&quot; &quot;0000&quot; &quot;0000&quot; &quot;0000"/>
      <border/>
    </dxf>
    <dxf>
      <numFmt numFmtId="198" formatCode="0000&quot; &quot;0000&quot; &quot;0000"/>
      <border/>
    </dxf>
    <dxf>
      <numFmt numFmtId="199" formatCode="0000&quot; &quot;0000"/>
      <border/>
    </dxf>
    <dxf>
      <numFmt numFmtId="188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92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50" t="str">
        <f>+OTCHET!B9</f>
        <v>Симеоновград</v>
      </c>
      <c r="C2" s="1751"/>
      <c r="D2" s="1752"/>
      <c r="E2" s="1021"/>
      <c r="F2" s="1022">
        <f>+OTCHET!H9</f>
        <v>0</v>
      </c>
      <c r="G2" s="1023" t="str">
        <f>+OTCHET!F12</f>
        <v>7607</v>
      </c>
      <c r="H2" s="1024"/>
      <c r="I2" s="1753">
        <f>+OTCHET!H609</f>
        <v>0</v>
      </c>
      <c r="J2" s="1754"/>
      <c r="K2" s="1015"/>
      <c r="L2" s="1755">
        <f>OTCHET!H607</f>
        <v>0</v>
      </c>
      <c r="M2" s="1756"/>
      <c r="N2" s="1757"/>
      <c r="O2" s="1025"/>
      <c r="P2" s="1026">
        <f>OTCHET!E15</f>
        <v>42</v>
      </c>
      <c r="Q2" s="1027" t="str">
        <f>OTCHET!F15</f>
        <v>СЕС - РА</v>
      </c>
      <c r="R2" s="1028"/>
      <c r="S2" s="1008" t="s">
        <v>1005</v>
      </c>
      <c r="T2" s="1758">
        <f>+OTCHET!I9</f>
        <v>0</v>
      </c>
      <c r="U2" s="175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60" t="s">
        <v>1008</v>
      </c>
      <c r="T4" s="1760"/>
      <c r="U4" s="176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43465</v>
      </c>
      <c r="M6" s="1021"/>
      <c r="N6" s="1046" t="s">
        <v>1010</v>
      </c>
      <c r="O6" s="1010"/>
      <c r="P6" s="1047">
        <f>OTCHET!F9</f>
        <v>43465</v>
      </c>
      <c r="Q6" s="1046" t="s">
        <v>1010</v>
      </c>
      <c r="R6" s="1048"/>
      <c r="S6" s="1761">
        <f>+Q4</f>
        <v>2018</v>
      </c>
      <c r="T6" s="1761"/>
      <c r="U6" s="176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41" t="s">
        <v>987</v>
      </c>
      <c r="T8" s="1742"/>
      <c r="U8" s="1743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43465</v>
      </c>
      <c r="H9" s="1021"/>
      <c r="I9" s="1071">
        <f>+L4</f>
        <v>2018</v>
      </c>
      <c r="J9" s="1072">
        <f>+L6</f>
        <v>43465</v>
      </c>
      <c r="K9" s="1073"/>
      <c r="L9" s="1074">
        <f>+L6</f>
        <v>43465</v>
      </c>
      <c r="M9" s="1073"/>
      <c r="N9" s="1075">
        <f>+L6</f>
        <v>43465</v>
      </c>
      <c r="O9" s="1076"/>
      <c r="P9" s="1077">
        <f>+L4</f>
        <v>2018</v>
      </c>
      <c r="Q9" s="1075">
        <f>+L6</f>
        <v>43465</v>
      </c>
      <c r="R9" s="1048"/>
      <c r="S9" s="1744" t="s">
        <v>988</v>
      </c>
      <c r="T9" s="1745"/>
      <c r="U9" s="1746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5" t="s">
        <v>1025</v>
      </c>
      <c r="T13" s="1706"/>
      <c r="U13" s="1707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696" t="s">
        <v>2068</v>
      </c>
      <c r="T14" s="1697"/>
      <c r="U14" s="1698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2066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47" t="s">
        <v>2067</v>
      </c>
      <c r="T15" s="1748"/>
      <c r="U15" s="1749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696" t="s">
        <v>1028</v>
      </c>
      <c r="T16" s="1697"/>
      <c r="U16" s="1698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696" t="s">
        <v>1030</v>
      </c>
      <c r="T17" s="1697"/>
      <c r="U17" s="1698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696" t="s">
        <v>1032</v>
      </c>
      <c r="T18" s="1697"/>
      <c r="U18" s="1698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696" t="s">
        <v>1034</v>
      </c>
      <c r="T19" s="1697"/>
      <c r="U19" s="1698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696" t="s">
        <v>1036</v>
      </c>
      <c r="T20" s="1697"/>
      <c r="U20" s="1698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696" t="s">
        <v>1038</v>
      </c>
      <c r="T21" s="1697"/>
      <c r="U21" s="1698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26" t="s">
        <v>2069</v>
      </c>
      <c r="T22" s="1727"/>
      <c r="U22" s="1728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11" t="s">
        <v>1041</v>
      </c>
      <c r="T23" s="1712"/>
      <c r="U23" s="1713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5" t="s">
        <v>1044</v>
      </c>
      <c r="T25" s="1706"/>
      <c r="U25" s="1707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696" t="s">
        <v>1046</v>
      </c>
      <c r="T26" s="1697"/>
      <c r="U26" s="1698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26" t="s">
        <v>1048</v>
      </c>
      <c r="T27" s="1727"/>
      <c r="U27" s="1728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11" t="s">
        <v>1050</v>
      </c>
      <c r="T28" s="1712"/>
      <c r="U28" s="1713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11" t="s">
        <v>1057</v>
      </c>
      <c r="T35" s="1712"/>
      <c r="U35" s="1713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38" t="s">
        <v>1059</v>
      </c>
      <c r="T36" s="1739"/>
      <c r="U36" s="1740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32" t="s">
        <v>1061</v>
      </c>
      <c r="T37" s="1733"/>
      <c r="U37" s="1734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5" t="s">
        <v>1063</v>
      </c>
      <c r="T38" s="1736"/>
      <c r="U38" s="1737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11" t="s">
        <v>1065</v>
      </c>
      <c r="T40" s="1712"/>
      <c r="U40" s="1713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5" t="s">
        <v>1068</v>
      </c>
      <c r="T42" s="1706"/>
      <c r="U42" s="1707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696" t="s">
        <v>1070</v>
      </c>
      <c r="T43" s="1697"/>
      <c r="U43" s="1698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696" t="s">
        <v>1072</v>
      </c>
      <c r="T44" s="1697"/>
      <c r="U44" s="1698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26" t="s">
        <v>1074</v>
      </c>
      <c r="T45" s="1727"/>
      <c r="U45" s="1728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11" t="s">
        <v>1076</v>
      </c>
      <c r="T46" s="1712"/>
      <c r="U46" s="1713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23" t="s">
        <v>1078</v>
      </c>
      <c r="T48" s="1724"/>
      <c r="U48" s="1725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5" t="s">
        <v>1082</v>
      </c>
      <c r="T51" s="1706"/>
      <c r="U51" s="1707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696" t="s">
        <v>1084</v>
      </c>
      <c r="T52" s="1697"/>
      <c r="U52" s="1698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696" t="s">
        <v>1086</v>
      </c>
      <c r="T53" s="1697"/>
      <c r="U53" s="1698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696" t="s">
        <v>1088</v>
      </c>
      <c r="T54" s="1697"/>
      <c r="U54" s="1698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26" t="s">
        <v>1090</v>
      </c>
      <c r="T55" s="1727"/>
      <c r="U55" s="1728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11" t="s">
        <v>1092</v>
      </c>
      <c r="T56" s="1712"/>
      <c r="U56" s="1713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5" t="s">
        <v>1095</v>
      </c>
      <c r="T58" s="1706"/>
      <c r="U58" s="1707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2921145</v>
      </c>
      <c r="J59" s="1122">
        <f>+IF(OR($P$2=98,$P$2=42,$P$2=96,$P$2=97),$Q59,0)</f>
        <v>32863</v>
      </c>
      <c r="K59" s="1097"/>
      <c r="L59" s="1122">
        <f>+IF($P$2=33,$Q59,0)</f>
        <v>0</v>
      </c>
      <c r="M59" s="1097"/>
      <c r="N59" s="1123">
        <f>+ROUND(+G59+J59+L59,0)</f>
        <v>32863</v>
      </c>
      <c r="O59" s="1099"/>
      <c r="P59" s="1121">
        <f>+ROUND(+OTCHET!E277+OTCHET!E278,0)</f>
        <v>2921145</v>
      </c>
      <c r="Q59" s="1122">
        <f>+ROUND(+OTCHET!L277+OTCHET!L278,0)</f>
        <v>32863</v>
      </c>
      <c r="R59" s="1048"/>
      <c r="S59" s="1696" t="s">
        <v>1097</v>
      </c>
      <c r="T59" s="1697"/>
      <c r="U59" s="1698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696" t="s">
        <v>1099</v>
      </c>
      <c r="T60" s="1697"/>
      <c r="U60" s="1698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26" t="s">
        <v>1101</v>
      </c>
      <c r="T61" s="1727"/>
      <c r="U61" s="1728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2921145</v>
      </c>
      <c r="J63" s="1210">
        <f>+ROUND(+SUM(J58:J61),0)</f>
        <v>32863</v>
      </c>
      <c r="K63" s="1097"/>
      <c r="L63" s="1210">
        <f>+ROUND(+SUM(L58:L61),0)</f>
        <v>0</v>
      </c>
      <c r="M63" s="1097"/>
      <c r="N63" s="1211">
        <f>+ROUND(+SUM(N58:N61),0)</f>
        <v>32863</v>
      </c>
      <c r="O63" s="1099"/>
      <c r="P63" s="1209">
        <f>+ROUND(+SUM(P58:P61),0)</f>
        <v>2921145</v>
      </c>
      <c r="Q63" s="1210">
        <f>+ROUND(+SUM(Q58:Q61),0)</f>
        <v>32863</v>
      </c>
      <c r="R63" s="1048"/>
      <c r="S63" s="1711" t="s">
        <v>1105</v>
      </c>
      <c r="T63" s="1712"/>
      <c r="U63" s="1713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5" t="s">
        <v>1108</v>
      </c>
      <c r="T65" s="1706"/>
      <c r="U65" s="1707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696" t="s">
        <v>1110</v>
      </c>
      <c r="T66" s="1697"/>
      <c r="U66" s="1698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11" t="s">
        <v>1112</v>
      </c>
      <c r="T67" s="1712"/>
      <c r="U67" s="1713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5" t="s">
        <v>1115</v>
      </c>
      <c r="T69" s="1706"/>
      <c r="U69" s="1707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696" t="s">
        <v>1117</v>
      </c>
      <c r="T70" s="1697"/>
      <c r="U70" s="1698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11" t="s">
        <v>1119</v>
      </c>
      <c r="T71" s="1712"/>
      <c r="U71" s="1713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5" t="s">
        <v>1122</v>
      </c>
      <c r="T73" s="1706"/>
      <c r="U73" s="1707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696" t="s">
        <v>1124</v>
      </c>
      <c r="T74" s="1697"/>
      <c r="U74" s="1698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11" t="s">
        <v>1126</v>
      </c>
      <c r="T75" s="1712"/>
      <c r="U75" s="1713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2921145</v>
      </c>
      <c r="J77" s="1235">
        <f>+ROUND(J56+J63+J67+J71+J75,0)</f>
        <v>32863</v>
      </c>
      <c r="K77" s="1097"/>
      <c r="L77" s="1235">
        <f>+ROUND(L56+L63+L67+L71+L75,0)</f>
        <v>0</v>
      </c>
      <c r="M77" s="1097"/>
      <c r="N77" s="1236">
        <f>+ROUND(N56+N63+N67+N71+N75,0)</f>
        <v>32863</v>
      </c>
      <c r="O77" s="1099"/>
      <c r="P77" s="1233">
        <f>+ROUND(P56+P63+P67+P71+P75,0)</f>
        <v>2921145</v>
      </c>
      <c r="Q77" s="1234">
        <f>+ROUND(Q56+Q63+Q67+Q71+Q75,0)</f>
        <v>32863</v>
      </c>
      <c r="R77" s="1048"/>
      <c r="S77" s="1714" t="s">
        <v>1128</v>
      </c>
      <c r="T77" s="1715"/>
      <c r="U77" s="1716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2921145</v>
      </c>
      <c r="J79" s="1110">
        <f>+IF(OR($P$2=98,$P$2=42,$P$2=96,$P$2=97),$Q79,0)</f>
        <v>62065</v>
      </c>
      <c r="K79" s="1097"/>
      <c r="L79" s="1110">
        <f>+IF($P$2=33,$Q79,0)</f>
        <v>0</v>
      </c>
      <c r="M79" s="1097"/>
      <c r="N79" s="1111">
        <f>+ROUND(+G79+J79+L79,0)</f>
        <v>62065</v>
      </c>
      <c r="O79" s="1099"/>
      <c r="P79" s="1109">
        <f>+ROUND(OTCHET!E421,0)</f>
        <v>2921145</v>
      </c>
      <c r="Q79" s="1110">
        <f>+ROUND(OTCHET!L421,0)</f>
        <v>62065</v>
      </c>
      <c r="R79" s="1048"/>
      <c r="S79" s="1705" t="s">
        <v>1131</v>
      </c>
      <c r="T79" s="1706"/>
      <c r="U79" s="1707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696" t="s">
        <v>1133</v>
      </c>
      <c r="T80" s="1697"/>
      <c r="U80" s="1698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2921145</v>
      </c>
      <c r="J81" s="1244">
        <f>+ROUND(J79+J80,0)</f>
        <v>62065</v>
      </c>
      <c r="K81" s="1097"/>
      <c r="L81" s="1244">
        <f>+ROUND(L79+L80,0)</f>
        <v>0</v>
      </c>
      <c r="M81" s="1097"/>
      <c r="N81" s="1245">
        <f>+ROUND(N79+N80,0)</f>
        <v>62065</v>
      </c>
      <c r="O81" s="1099"/>
      <c r="P81" s="1243">
        <f>+ROUND(P79+P80,0)</f>
        <v>2921145</v>
      </c>
      <c r="Q81" s="1244">
        <f>+ROUND(Q79+Q80,0)</f>
        <v>62065</v>
      </c>
      <c r="R81" s="1048"/>
      <c r="S81" s="1702" t="s">
        <v>1135</v>
      </c>
      <c r="T81" s="1703"/>
      <c r="U81" s="1704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29">
        <f>+IF(+SUM(F82:N82)=0,0,"Контрола: дефицит/излишък = финансиране с обратен знак (Г. + Д. = 0)")</f>
        <v>0</v>
      </c>
      <c r="C82" s="1730"/>
      <c r="D82" s="1731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29202</v>
      </c>
      <c r="K83" s="1097"/>
      <c r="L83" s="1257">
        <f>+ROUND(L48,0)-ROUND(L77,0)+ROUND(L81,0)</f>
        <v>0</v>
      </c>
      <c r="M83" s="1097"/>
      <c r="N83" s="1258">
        <f>+ROUND(N48,0)-ROUND(N77,0)+ROUND(N81,0)</f>
        <v>29202</v>
      </c>
      <c r="O83" s="1259"/>
      <c r="P83" s="1256">
        <f>+ROUND(P48,0)-ROUND(P77,0)+ROUND(P81,0)</f>
        <v>0</v>
      </c>
      <c r="Q83" s="1257">
        <f>+ROUND(Q48,0)-ROUND(Q77,0)+ROUND(Q81,0)</f>
        <v>29202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-29202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-29202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-29202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5" t="s">
        <v>1141</v>
      </c>
      <c r="T87" s="1706"/>
      <c r="U87" s="1707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696" t="s">
        <v>1143</v>
      </c>
      <c r="T88" s="1697"/>
      <c r="U88" s="1698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11" t="s">
        <v>1145</v>
      </c>
      <c r="T89" s="1712"/>
      <c r="U89" s="1713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5" t="s">
        <v>1148</v>
      </c>
      <c r="T91" s="1706"/>
      <c r="U91" s="1707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696" t="s">
        <v>1150</v>
      </c>
      <c r="T92" s="1697"/>
      <c r="U92" s="1698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696" t="s">
        <v>1152</v>
      </c>
      <c r="T93" s="1697"/>
      <c r="U93" s="1698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26" t="s">
        <v>1154</v>
      </c>
      <c r="T94" s="1727"/>
      <c r="U94" s="1728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11" t="s">
        <v>1156</v>
      </c>
      <c r="T95" s="1712"/>
      <c r="U95" s="1713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5" t="s">
        <v>1159</v>
      </c>
      <c r="T97" s="1706"/>
      <c r="U97" s="1707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696" t="s">
        <v>1161</v>
      </c>
      <c r="T98" s="1697"/>
      <c r="U98" s="1698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11" t="s">
        <v>1163</v>
      </c>
      <c r="T99" s="1712"/>
      <c r="U99" s="1713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23" t="s">
        <v>1165</v>
      </c>
      <c r="T101" s="1724"/>
      <c r="U101" s="172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5" t="s">
        <v>1169</v>
      </c>
      <c r="T104" s="1706"/>
      <c r="U104" s="1707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696" t="s">
        <v>1171</v>
      </c>
      <c r="T105" s="1697"/>
      <c r="U105" s="1698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11" t="s">
        <v>1173</v>
      </c>
      <c r="T106" s="1712"/>
      <c r="U106" s="1713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17" t="s">
        <v>1176</v>
      </c>
      <c r="T108" s="1718"/>
      <c r="U108" s="1719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20" t="s">
        <v>1178</v>
      </c>
      <c r="T109" s="1721"/>
      <c r="U109" s="1722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11" t="s">
        <v>1180</v>
      </c>
      <c r="T110" s="1712"/>
      <c r="U110" s="1713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5" t="s">
        <v>1183</v>
      </c>
      <c r="T112" s="1706"/>
      <c r="U112" s="1707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696" t="s">
        <v>1185</v>
      </c>
      <c r="T113" s="1697"/>
      <c r="U113" s="1698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11" t="s">
        <v>1187</v>
      </c>
      <c r="T114" s="1712"/>
      <c r="U114" s="1713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5" t="s">
        <v>1190</v>
      </c>
      <c r="T116" s="1706"/>
      <c r="U116" s="1707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696" t="s">
        <v>1192</v>
      </c>
      <c r="T117" s="1697"/>
      <c r="U117" s="1698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11" t="s">
        <v>1194</v>
      </c>
      <c r="T118" s="1712"/>
      <c r="U118" s="1713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14" t="s">
        <v>1196</v>
      </c>
      <c r="T120" s="1715"/>
      <c r="U120" s="1716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5" t="s">
        <v>1199</v>
      </c>
      <c r="T122" s="1706"/>
      <c r="U122" s="1707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696" t="s">
        <v>1203</v>
      </c>
      <c r="T124" s="1697"/>
      <c r="U124" s="1698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2070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2071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699" t="s">
        <v>1205</v>
      </c>
      <c r="T126" s="1700"/>
      <c r="U126" s="170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02" t="s">
        <v>1207</v>
      </c>
      <c r="T127" s="1703"/>
      <c r="U127" s="1704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5" t="s">
        <v>1210</v>
      </c>
      <c r="T129" s="1706"/>
      <c r="U129" s="1707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696" t="s">
        <v>1212</v>
      </c>
      <c r="T130" s="1697"/>
      <c r="U130" s="1698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29202</v>
      </c>
      <c r="K131" s="1097"/>
      <c r="L131" s="1122">
        <f>+IF($P$2=33,$Q131,0)</f>
        <v>0</v>
      </c>
      <c r="M131" s="1097"/>
      <c r="N131" s="1123">
        <f>+ROUND(+G131+J131+L131,0)</f>
        <v>29202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29202</v>
      </c>
      <c r="R131" s="1048"/>
      <c r="S131" s="1708" t="s">
        <v>1214</v>
      </c>
      <c r="T131" s="1709"/>
      <c r="U131" s="1710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29202</v>
      </c>
      <c r="K132" s="1097"/>
      <c r="L132" s="1297">
        <f>+ROUND(+L131-L129-L130,0)</f>
        <v>0</v>
      </c>
      <c r="M132" s="1097"/>
      <c r="N132" s="1298">
        <f>+ROUND(+N131-N129-N130,0)</f>
        <v>29202</v>
      </c>
      <c r="O132" s="1099"/>
      <c r="P132" s="1296">
        <f>+ROUND(+P131-P129-P130,0)</f>
        <v>0</v>
      </c>
      <c r="Q132" s="1297">
        <f>+ROUND(+Q131-Q129-Q130,0)</f>
        <v>29202</v>
      </c>
      <c r="R132" s="1048"/>
      <c r="S132" s="1690" t="s">
        <v>1216</v>
      </c>
      <c r="T132" s="1691"/>
      <c r="U132" s="1692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693">
        <f>+IF(+SUM(F133:N133)=0,0,"Контрола: дефицит/излишък = финансиране с обратен знак (Г. + Д. = 0)")</f>
        <v>0</v>
      </c>
      <c r="C133" s="1693"/>
      <c r="D133" s="1693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>
        <f>+OTCHET!B607</f>
        <v>0</v>
      </c>
      <c r="D134" s="1249" t="s">
        <v>1218</v>
      </c>
      <c r="E134" s="1021"/>
      <c r="F134" s="1694"/>
      <c r="G134" s="1694"/>
      <c r="H134" s="1021"/>
      <c r="I134" s="1306" t="s">
        <v>1219</v>
      </c>
      <c r="J134" s="1307"/>
      <c r="K134" s="1021"/>
      <c r="L134" s="1694"/>
      <c r="M134" s="1694"/>
      <c r="N134" s="1694"/>
      <c r="O134" s="1301"/>
      <c r="P134" s="1695"/>
      <c r="Q134" s="1695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РА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Симеоновград</v>
      </c>
      <c r="C11" s="707"/>
      <c r="D11" s="707"/>
      <c r="E11" s="708" t="s">
        <v>982</v>
      </c>
      <c r="F11" s="709">
        <f>OTCHET!F9</f>
        <v>43465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Симеоновград</v>
      </c>
      <c r="C13" s="714"/>
      <c r="D13" s="714"/>
      <c r="E13" s="717" t="str">
        <f>+OTCHET!E12</f>
        <v>код по ЕБК:</v>
      </c>
      <c r="F13" s="233" t="str">
        <f>+OTCHET!F12</f>
        <v>7607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42</v>
      </c>
      <c r="F15" s="720" t="str">
        <f>OTCHET!F15</f>
        <v>СЕС - РА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2046</v>
      </c>
      <c r="F17" s="1766" t="s">
        <v>2047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2921145</v>
      </c>
      <c r="F38" s="849">
        <f>F39+F43+F44+F46+SUM(F48:F52)+F55</f>
        <v>32863</v>
      </c>
      <c r="G38" s="850">
        <f>G39+G43+G44+G46+SUM(G48:G52)+G55</f>
        <v>0</v>
      </c>
      <c r="H38" s="851">
        <f>H39+H43+H44+H46+SUM(H48:H52)+H55</f>
        <v>32863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2050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2051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2052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2053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2054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2055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2056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2057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2058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2065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2059</v>
      </c>
      <c r="C49" s="859" t="s">
        <v>368</v>
      </c>
      <c r="D49" s="858"/>
      <c r="E49" s="817">
        <f>OTCHET!E277+OTCHET!E278+OTCHET!E286+OTCHET!E289</f>
        <v>2921145</v>
      </c>
      <c r="F49" s="817">
        <f t="shared" si="1"/>
        <v>32863</v>
      </c>
      <c r="G49" s="818">
        <f>OTCHET!I277+OTCHET!I278+OTCHET!I286+OTCHET!I289</f>
        <v>0</v>
      </c>
      <c r="H49" s="819">
        <f>OTCHET!J277+OTCHET!J278+OTCHET!J286+OTCHET!J289</f>
        <v>32863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2060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2061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2064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2062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2063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2921145</v>
      </c>
      <c r="F56" s="894">
        <f>+F57+F58+F62</f>
        <v>62065</v>
      </c>
      <c r="G56" s="895">
        <f>+G57+G58+G62</f>
        <v>0</v>
      </c>
      <c r="H56" s="896">
        <f>+H57+H58+H62</f>
        <v>62065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2921145</v>
      </c>
      <c r="F58" s="903">
        <f t="shared" si="2"/>
        <v>62065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62065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29202</v>
      </c>
      <c r="G64" s="930">
        <f>+G22-G38+G56-G63</f>
        <v>0</v>
      </c>
      <c r="H64" s="931">
        <f>+H22-H38+H56-H63</f>
        <v>29202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-29202</v>
      </c>
      <c r="G66" s="940">
        <f>SUM(+G68+G76+G77+G84+G85+G86+G89+G90+G91+G92+G93+G94+G95)</f>
        <v>0</v>
      </c>
      <c r="H66" s="941">
        <f>SUM(+H68+H76+H77+H84+H85+H86+H89+H90+H91+H92+H93+H94+H95)</f>
        <v>-29202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-29202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-29202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>
        <f>+OTCHET!H607</f>
        <v>0</v>
      </c>
      <c r="C107" s="988"/>
      <c r="D107" s="988"/>
      <c r="E107" s="671"/>
      <c r="F107" s="705"/>
      <c r="G107" s="1377">
        <f>+OTCHET!E607</f>
        <v>0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>
        <f>+OTCHET!D605</f>
        <v>0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>
        <f>+OTCHET!G602</f>
        <v>0</v>
      </c>
      <c r="F114" s="1769"/>
      <c r="G114" s="1004"/>
      <c r="H114" s="691"/>
      <c r="I114" s="1376">
        <f>+OTCHET!G605</f>
        <v>0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896"/>
  <sheetViews>
    <sheetView tabSelected="1" view="pageBreakPreview" zoomScale="60" zoomScaleNormal="75" zoomScalePageLayoutView="0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44" t="str">
        <f>VLOOKUP(E15,SMETKA,2,FALSE)</f>
        <v>ОТЧЕТНИ ДАННИ ПО ЕБК ЗА СМЕТКИТЕ ЗА СРЕДСТВАТА ОТ ЕВРОПЕЙСКИЯ СЪЮЗ - РА</v>
      </c>
      <c r="C7" s="1845"/>
      <c r="D7" s="184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6" t="s">
        <v>1976</v>
      </c>
      <c r="C9" s="1847"/>
      <c r="D9" s="1848"/>
      <c r="E9" s="115">
        <v>43101</v>
      </c>
      <c r="F9" s="116">
        <v>43465</v>
      </c>
      <c r="G9" s="113"/>
      <c r="H9" s="1417"/>
      <c r="I9" s="1778"/>
      <c r="J9" s="1779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декември</v>
      </c>
      <c r="G10" s="113"/>
      <c r="H10" s="114"/>
      <c r="I10" s="1780" t="s">
        <v>981</v>
      </c>
      <c r="J10" s="178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1"/>
      <c r="J11" s="1781"/>
      <c r="K11" s="113"/>
      <c r="L11" s="113"/>
      <c r="M11" s="7">
        <v>1</v>
      </c>
      <c r="N11" s="108"/>
    </row>
    <row r="12" spans="2:14" ht="27" customHeight="1">
      <c r="B12" s="1808" t="str">
        <f>VLOOKUP(F12,PRBK,2,FALSE)</f>
        <v>Симеоновград</v>
      </c>
      <c r="C12" s="1809"/>
      <c r="D12" s="1810"/>
      <c r="E12" s="118" t="s">
        <v>975</v>
      </c>
      <c r="F12" s="1588" t="s">
        <v>1642</v>
      </c>
      <c r="G12" s="113"/>
      <c r="H12" s="114"/>
      <c r="I12" s="1781"/>
      <c r="J12" s="1781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849" t="s">
        <v>2036</v>
      </c>
      <c r="F19" s="1850"/>
      <c r="G19" s="1850"/>
      <c r="H19" s="1851"/>
      <c r="I19" s="1855" t="s">
        <v>2037</v>
      </c>
      <c r="J19" s="1856"/>
      <c r="K19" s="1856"/>
      <c r="L19" s="1857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42" t="s">
        <v>472</v>
      </c>
      <c r="D22" s="184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42" t="s">
        <v>474</v>
      </c>
      <c r="D28" s="1843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42" t="s">
        <v>127</v>
      </c>
      <c r="D33" s="1843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42" t="s">
        <v>121</v>
      </c>
      <c r="D39" s="1843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2034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2035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40" t="str">
        <f>$B$7</f>
        <v>ОТЧЕТНИ ДАННИ ПО ЕБК ЗА СМЕТКИТЕ ЗА СРЕДСТВАТА ОТ ЕВРОПЕЙСКИЯ СЪЮЗ - РА</v>
      </c>
      <c r="C175" s="1841"/>
      <c r="D175" s="1841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5" t="str">
        <f>$B$9</f>
        <v>Симеоновград</v>
      </c>
      <c r="C177" s="1806"/>
      <c r="D177" s="1807"/>
      <c r="E177" s="115">
        <f>$E$9</f>
        <v>43101</v>
      </c>
      <c r="F177" s="227">
        <f>$F$9</f>
        <v>43465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08" t="str">
        <f>$B$12</f>
        <v>Симеоновград</v>
      </c>
      <c r="C180" s="1809"/>
      <c r="D180" s="1810"/>
      <c r="E180" s="232" t="s">
        <v>900</v>
      </c>
      <c r="F180" s="233" t="str">
        <f>$F$12</f>
        <v>7607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42</v>
      </c>
      <c r="F182" s="126" t="str">
        <f>$F$15</f>
        <v>СЕС - РА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849" t="s">
        <v>2038</v>
      </c>
      <c r="F184" s="1850"/>
      <c r="G184" s="1850"/>
      <c r="H184" s="1851"/>
      <c r="I184" s="1858" t="s">
        <v>2039</v>
      </c>
      <c r="J184" s="1859"/>
      <c r="K184" s="1859"/>
      <c r="L184" s="1860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38" t="s">
        <v>753</v>
      </c>
      <c r="D188" s="1839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834" t="s">
        <v>756</v>
      </c>
      <c r="D191" s="1835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36" t="s">
        <v>195</v>
      </c>
      <c r="D197" s="1837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32" t="s">
        <v>200</v>
      </c>
      <c r="D205" s="1833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34" t="s">
        <v>201</v>
      </c>
      <c r="D206" s="1835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28" t="s">
        <v>275</v>
      </c>
      <c r="D224" s="1829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28" t="s">
        <v>731</v>
      </c>
      <c r="D228" s="1829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28" t="s">
        <v>220</v>
      </c>
      <c r="D234" s="1829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28" t="s">
        <v>222</v>
      </c>
      <c r="D237" s="1829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30" t="s">
        <v>223</v>
      </c>
      <c r="D238" s="1831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30" t="s">
        <v>224</v>
      </c>
      <c r="D239" s="183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30" t="s">
        <v>1674</v>
      </c>
      <c r="D240" s="1831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28" t="s">
        <v>225</v>
      </c>
      <c r="D241" s="1829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28" t="s">
        <v>237</v>
      </c>
      <c r="D257" s="1829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28" t="s">
        <v>238</v>
      </c>
      <c r="D258" s="182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28" t="s">
        <v>239</v>
      </c>
      <c r="D259" s="1829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28" t="s">
        <v>240</v>
      </c>
      <c r="D260" s="1829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28" t="s">
        <v>1679</v>
      </c>
      <c r="D267" s="1829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28" t="s">
        <v>1676</v>
      </c>
      <c r="D271" s="1829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28" t="s">
        <v>1677</v>
      </c>
      <c r="D272" s="182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30" t="s">
        <v>250</v>
      </c>
      <c r="D273" s="1831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28" t="s">
        <v>276</v>
      </c>
      <c r="D274" s="1829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26" t="s">
        <v>251</v>
      </c>
      <c r="D277" s="1827"/>
      <c r="E277" s="311">
        <f aca="true" t="shared" si="70" ref="E277:L278">SUMIF($B$609:$B$12315,$B277,E$609:E$12315)</f>
        <v>2921145</v>
      </c>
      <c r="F277" s="275">
        <f t="shared" si="70"/>
        <v>0</v>
      </c>
      <c r="G277" s="276">
        <f t="shared" si="70"/>
        <v>2921145</v>
      </c>
      <c r="H277" s="277">
        <f t="shared" si="70"/>
        <v>0</v>
      </c>
      <c r="I277" s="275">
        <f t="shared" si="70"/>
        <v>0</v>
      </c>
      <c r="J277" s="276">
        <f t="shared" si="70"/>
        <v>32863</v>
      </c>
      <c r="K277" s="277">
        <f t="shared" si="70"/>
        <v>0</v>
      </c>
      <c r="L277" s="311">
        <f t="shared" si="70"/>
        <v>32863</v>
      </c>
      <c r="M277" s="7">
        <f t="shared" si="63"/>
        <v>1</v>
      </c>
      <c r="N277" s="278"/>
    </row>
    <row r="278" spans="1:14" s="41" customFormat="1" ht="15.75">
      <c r="A278" s="22">
        <v>710</v>
      </c>
      <c r="B278" s="366">
        <v>5200</v>
      </c>
      <c r="C278" s="1826" t="s">
        <v>252</v>
      </c>
      <c r="D278" s="1827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26" t="s">
        <v>632</v>
      </c>
      <c r="D286" s="1827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26" t="s">
        <v>694</v>
      </c>
      <c r="D289" s="1827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28" t="s">
        <v>695</v>
      </c>
      <c r="D290" s="1829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21" t="s">
        <v>925</v>
      </c>
      <c r="D295" s="1822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23" t="s">
        <v>703</v>
      </c>
      <c r="D299" s="1824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2921145</v>
      </c>
      <c r="F303" s="397">
        <f t="shared" si="79"/>
        <v>0</v>
      </c>
      <c r="G303" s="398">
        <f t="shared" si="79"/>
        <v>2921145</v>
      </c>
      <c r="H303" s="399">
        <f t="shared" si="79"/>
        <v>0</v>
      </c>
      <c r="I303" s="397">
        <f t="shared" si="79"/>
        <v>0</v>
      </c>
      <c r="J303" s="398">
        <f t="shared" si="79"/>
        <v>32863</v>
      </c>
      <c r="K303" s="399">
        <f t="shared" si="79"/>
        <v>0</v>
      </c>
      <c r="L303" s="396">
        <f t="shared" si="79"/>
        <v>32863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5"/>
      <c r="C308" s="1816"/>
      <c r="D308" s="1816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15"/>
      <c r="C310" s="1816"/>
      <c r="D310" s="1816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15"/>
      <c r="C313" s="1816"/>
      <c r="D313" s="1816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17"/>
      <c r="C346" s="1817"/>
      <c r="D346" s="1817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0" t="str">
        <f>$B$7</f>
        <v>ОТЧЕТНИ ДАННИ ПО ЕБК ЗА СМЕТКИТЕ ЗА СРЕДСТВАТА ОТ ЕВРОПЕЙСКИЯ СЪЮЗ - РА</v>
      </c>
      <c r="C350" s="1820"/>
      <c r="D350" s="1820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5" t="str">
        <f>$B$9</f>
        <v>Симеоновград</v>
      </c>
      <c r="C352" s="1806"/>
      <c r="D352" s="1807"/>
      <c r="E352" s="115">
        <f>$E$9</f>
        <v>43101</v>
      </c>
      <c r="F352" s="408">
        <f>$F$9</f>
        <v>43465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08" t="str">
        <f>$B$12</f>
        <v>Симеоновград</v>
      </c>
      <c r="C355" s="1809"/>
      <c r="D355" s="1810"/>
      <c r="E355" s="411" t="s">
        <v>900</v>
      </c>
      <c r="F355" s="233" t="str">
        <f>$F$12</f>
        <v>7607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42</v>
      </c>
      <c r="F357" s="415" t="str">
        <f>+$F$15</f>
        <v>СЕС - РА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61" t="s">
        <v>2040</v>
      </c>
      <c r="F359" s="1862"/>
      <c r="G359" s="1862"/>
      <c r="H359" s="1863"/>
      <c r="I359" s="419" t="s">
        <v>2041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18" t="s">
        <v>279</v>
      </c>
      <c r="D363" s="1819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782" t="s">
        <v>290</v>
      </c>
      <c r="D377" s="178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782" t="s">
        <v>312</v>
      </c>
      <c r="D385" s="178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782" t="s">
        <v>256</v>
      </c>
      <c r="D390" s="178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782" t="s">
        <v>257</v>
      </c>
      <c r="D393" s="178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782" t="s">
        <v>259</v>
      </c>
      <c r="D398" s="178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2073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782" t="s">
        <v>260</v>
      </c>
      <c r="D401" s="1783"/>
      <c r="E401" s="1380">
        <f aca="true" t="shared" si="92" ref="E401:L401">SUM(E402:E403)</f>
        <v>2921145</v>
      </c>
      <c r="F401" s="1636">
        <f t="shared" si="92"/>
        <v>0</v>
      </c>
      <c r="G401" s="1640">
        <f t="shared" si="92"/>
        <v>2921145</v>
      </c>
      <c r="H401" s="1643">
        <f>SUM(H402:H403)</f>
        <v>0</v>
      </c>
      <c r="I401" s="1636">
        <f t="shared" si="92"/>
        <v>0</v>
      </c>
      <c r="J401" s="1641">
        <f t="shared" si="92"/>
        <v>62065</v>
      </c>
      <c r="K401" s="446">
        <f>SUM(K402:K403)</f>
        <v>0</v>
      </c>
      <c r="L401" s="1380">
        <f t="shared" si="92"/>
        <v>62065</v>
      </c>
      <c r="M401" s="7">
        <f t="shared" si="83"/>
        <v>1</v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2921145</v>
      </c>
      <c r="F402" s="152"/>
      <c r="G402" s="1630">
        <v>2921145</v>
      </c>
      <c r="H402" s="1627">
        <v>0</v>
      </c>
      <c r="I402" s="152"/>
      <c r="J402" s="1630">
        <v>62065</v>
      </c>
      <c r="K402" s="1639">
        <v>0</v>
      </c>
      <c r="L402" s="1381">
        <f>I402+J402+K402</f>
        <v>62065</v>
      </c>
      <c r="M402" s="7">
        <f t="shared" si="83"/>
        <v>1</v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782" t="s">
        <v>934</v>
      </c>
      <c r="D404" s="178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782" t="s">
        <v>689</v>
      </c>
      <c r="D407" s="178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782" t="s">
        <v>690</v>
      </c>
      <c r="D408" s="178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782" t="s">
        <v>708</v>
      </c>
      <c r="D411" s="178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782" t="s">
        <v>263</v>
      </c>
      <c r="D414" s="178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2921145</v>
      </c>
      <c r="F421" s="497">
        <f t="shared" si="98"/>
        <v>0</v>
      </c>
      <c r="G421" s="498">
        <f t="shared" si="98"/>
        <v>2921145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62065</v>
      </c>
      <c r="K421" s="517">
        <f>SUM(K363,K377,K385,K390,K393,K398,K401,K404,K407,K408,K411,K414)</f>
        <v>0</v>
      </c>
      <c r="L421" s="514">
        <f t="shared" si="98"/>
        <v>62065</v>
      </c>
      <c r="M421" s="7">
        <f t="shared" si="83"/>
        <v>1</v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782" t="s">
        <v>776</v>
      </c>
      <c r="D424" s="178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782" t="s">
        <v>713</v>
      </c>
      <c r="D425" s="178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782" t="s">
        <v>264</v>
      </c>
      <c r="D426" s="1783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782" t="s">
        <v>692</v>
      </c>
      <c r="D427" s="1783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782" t="s">
        <v>938</v>
      </c>
      <c r="D428" s="178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11" t="str">
        <f>$B$7</f>
        <v>ОТЧЕТНИ ДАННИ ПО ЕБК ЗА СМЕТКИТЕ ЗА СРЕДСТВАТА ОТ ЕВРОПЕЙСКИЯ СЪЮЗ - РА</v>
      </c>
      <c r="C435" s="1812"/>
      <c r="D435" s="1812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5" t="str">
        <f>$B$9</f>
        <v>Симеоновград</v>
      </c>
      <c r="C437" s="1806"/>
      <c r="D437" s="1807"/>
      <c r="E437" s="115">
        <f>$E$9</f>
        <v>43101</v>
      </c>
      <c r="F437" s="408">
        <f>$F$9</f>
        <v>43465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08" t="str">
        <f>$B$12</f>
        <v>Симеоновград</v>
      </c>
      <c r="C440" s="1809"/>
      <c r="D440" s="1810"/>
      <c r="E440" s="411" t="s">
        <v>900</v>
      </c>
      <c r="F440" s="233" t="str">
        <f>$F$12</f>
        <v>7607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42</v>
      </c>
      <c r="F442" s="126" t="str">
        <f>+$F$15</f>
        <v>СЕС - РА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849" t="s">
        <v>2042</v>
      </c>
      <c r="F444" s="1850"/>
      <c r="G444" s="1850"/>
      <c r="H444" s="1851"/>
      <c r="I444" s="524" t="s">
        <v>2043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29202</v>
      </c>
      <c r="K447" s="550">
        <f t="shared" si="103"/>
        <v>0</v>
      </c>
      <c r="L447" s="551">
        <f t="shared" si="103"/>
        <v>29202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-29202</v>
      </c>
      <c r="K448" s="557">
        <f t="shared" si="104"/>
        <v>0</v>
      </c>
      <c r="L448" s="558">
        <f>+L599</f>
        <v>-29202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13" t="str">
        <f>$B$7</f>
        <v>ОТЧЕТНИ ДАННИ ПО ЕБК ЗА СМЕТКИТЕ ЗА СРЕДСТВАТА ОТ ЕВРОПЕЙСКИЯ СЪЮЗ - РА</v>
      </c>
      <c r="C451" s="1814"/>
      <c r="D451" s="1814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5" t="str">
        <f>$B$9</f>
        <v>Симеоновград</v>
      </c>
      <c r="C453" s="1806"/>
      <c r="D453" s="1807"/>
      <c r="E453" s="115">
        <f>$E$9</f>
        <v>43101</v>
      </c>
      <c r="F453" s="408">
        <f>$F$9</f>
        <v>43465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08" t="str">
        <f>$B$12</f>
        <v>Симеоновград</v>
      </c>
      <c r="C456" s="1809"/>
      <c r="D456" s="1810"/>
      <c r="E456" s="411" t="s">
        <v>900</v>
      </c>
      <c r="F456" s="233" t="str">
        <f>$F$12</f>
        <v>7607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42</v>
      </c>
      <c r="F458" s="126" t="str">
        <f>+$F$15</f>
        <v>СЕС - РА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52" t="s">
        <v>2044</v>
      </c>
      <c r="F460" s="1853"/>
      <c r="G460" s="1853"/>
      <c r="H460" s="1854"/>
      <c r="I460" s="566" t="s">
        <v>2045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797" t="s">
        <v>777</v>
      </c>
      <c r="D463" s="179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792" t="s">
        <v>780</v>
      </c>
      <c r="D467" s="1792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792" t="s">
        <v>2014</v>
      </c>
      <c r="D470" s="1792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797" t="s">
        <v>783</v>
      </c>
      <c r="D473" s="179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793" t="s">
        <v>790</v>
      </c>
      <c r="D480" s="1794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795" t="s">
        <v>942</v>
      </c>
      <c r="D483" s="179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790" t="s">
        <v>947</v>
      </c>
      <c r="D499" s="1796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790" t="s">
        <v>24</v>
      </c>
      <c r="D504" s="1796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799" t="s">
        <v>948</v>
      </c>
      <c r="D505" s="1799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795" t="s">
        <v>33</v>
      </c>
      <c r="D514" s="179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795" t="s">
        <v>37</v>
      </c>
      <c r="D518" s="179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795" t="s">
        <v>949</v>
      </c>
      <c r="D523" s="1801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790" t="s">
        <v>950</v>
      </c>
      <c r="D526" s="1791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03" t="s">
        <v>316</v>
      </c>
      <c r="D533" s="1804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795" t="s">
        <v>952</v>
      </c>
      <c r="D537" s="179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00" t="s">
        <v>953</v>
      </c>
      <c r="D538" s="1800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02" t="s">
        <v>954</v>
      </c>
      <c r="D543" s="1791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795" t="s">
        <v>955</v>
      </c>
      <c r="D546" s="179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02" t="s">
        <v>964</v>
      </c>
      <c r="D568" s="1802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-29202</v>
      </c>
      <c r="K568" s="583">
        <f t="shared" si="133"/>
        <v>0</v>
      </c>
      <c r="L568" s="580">
        <f t="shared" si="133"/>
        <v>-29202</v>
      </c>
      <c r="M568" s="7">
        <f t="shared" si="127"/>
        <v>1</v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>
        <v>-29202</v>
      </c>
      <c r="K575" s="1655">
        <v>0</v>
      </c>
      <c r="L575" s="1395">
        <f t="shared" si="134"/>
        <v>-29202</v>
      </c>
      <c r="M575" s="7">
        <f t="shared" si="127"/>
        <v>1</v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02" t="s">
        <v>969</v>
      </c>
      <c r="D588" s="1791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02" t="s">
        <v>842</v>
      </c>
      <c r="D593" s="1791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-29202</v>
      </c>
      <c r="K599" s="668">
        <f t="shared" si="138"/>
        <v>0</v>
      </c>
      <c r="L599" s="664">
        <f t="shared" si="138"/>
        <v>-29202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784"/>
      <c r="H602" s="1785"/>
      <c r="I602" s="1785"/>
      <c r="J602" s="1786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772" t="s">
        <v>887</v>
      </c>
      <c r="H603" s="1772"/>
      <c r="I603" s="1772"/>
      <c r="J603" s="1772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/>
      <c r="E605" s="673"/>
      <c r="F605" s="219" t="s">
        <v>889</v>
      </c>
      <c r="G605" s="1787"/>
      <c r="H605" s="1788"/>
      <c r="I605" s="1788"/>
      <c r="J605" s="1789"/>
      <c r="K605" s="103"/>
      <c r="L605" s="229"/>
      <c r="M605" s="7">
        <v>1</v>
      </c>
      <c r="N605" s="520"/>
    </row>
    <row r="606" spans="1:14" ht="21.75" customHeight="1">
      <c r="A606" s="23"/>
      <c r="B606" s="1770" t="s">
        <v>890</v>
      </c>
      <c r="C606" s="1771"/>
      <c r="D606" s="674" t="s">
        <v>891</v>
      </c>
      <c r="E606" s="675"/>
      <c r="F606" s="676"/>
      <c r="G606" s="1772" t="s">
        <v>887</v>
      </c>
      <c r="H606" s="1772"/>
      <c r="I606" s="1772"/>
      <c r="J606" s="1772"/>
      <c r="K606" s="103"/>
      <c r="L606" s="229"/>
      <c r="M606" s="7">
        <v>1</v>
      </c>
      <c r="N606" s="520"/>
    </row>
    <row r="607" spans="1:14" ht="24.75" customHeight="1">
      <c r="A607" s="36"/>
      <c r="B607" s="1773"/>
      <c r="C607" s="1774"/>
      <c r="D607" s="677" t="s">
        <v>892</v>
      </c>
      <c r="E607" s="678"/>
      <c r="F607" s="679"/>
      <c r="G607" s="680" t="s">
        <v>893</v>
      </c>
      <c r="H607" s="1775"/>
      <c r="I607" s="1776"/>
      <c r="J607" s="1777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775"/>
      <c r="I609" s="1776"/>
      <c r="J609" s="1777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  <row r="619" spans="2:13" ht="15.75">
      <c r="B619" s="6"/>
      <c r="C619" s="6"/>
      <c r="D619" s="523"/>
      <c r="E619" s="38"/>
      <c r="F619" s="38"/>
      <c r="G619" s="38"/>
      <c r="H619" s="38"/>
      <c r="I619" s="38"/>
      <c r="J619" s="38"/>
      <c r="K619" s="38"/>
      <c r="L619" s="38"/>
      <c r="M619" s="7">
        <f>(IF($E753&lt;&gt;0,$M$2,IF($L753&lt;&gt;0,$M$2,"")))</f>
        <v>1</v>
      </c>
    </row>
    <row r="620" spans="2:13" ht="15.75">
      <c r="B620" s="6"/>
      <c r="C620" s="1367"/>
      <c r="D620" s="1368"/>
      <c r="E620" s="38"/>
      <c r="F620" s="38"/>
      <c r="G620" s="38"/>
      <c r="H620" s="38"/>
      <c r="I620" s="38"/>
      <c r="J620" s="38"/>
      <c r="K620" s="38"/>
      <c r="L620" s="38"/>
      <c r="M620" s="7">
        <f>(IF($E753&lt;&gt;0,$M$2,IF($L753&lt;&gt;0,$M$2,"")))</f>
        <v>1</v>
      </c>
    </row>
    <row r="621" spans="2:13" ht="15.75">
      <c r="B621" s="1813" t="str">
        <f>$B$7</f>
        <v>ОТЧЕТНИ ДАННИ ПО ЕБК ЗА СМЕТКИТЕ ЗА СРЕДСТВАТА ОТ ЕВРОПЕЙСКИЯ СЪЮЗ - РА</v>
      </c>
      <c r="C621" s="1814"/>
      <c r="D621" s="1814"/>
      <c r="E621" s="243"/>
      <c r="F621" s="243"/>
      <c r="G621" s="238"/>
      <c r="H621" s="238"/>
      <c r="I621" s="238"/>
      <c r="J621" s="238"/>
      <c r="K621" s="238"/>
      <c r="L621" s="238"/>
      <c r="M621" s="7">
        <f>(IF($E753&lt;&gt;0,$M$2,IF($L753&lt;&gt;0,$M$2,"")))</f>
        <v>1</v>
      </c>
    </row>
    <row r="622" spans="2:13" ht="15.75">
      <c r="B622" s="229"/>
      <c r="C622" s="392"/>
      <c r="D622" s="401"/>
      <c r="E622" s="407" t="s">
        <v>468</v>
      </c>
      <c r="F622" s="407" t="s">
        <v>844</v>
      </c>
      <c r="G622" s="238"/>
      <c r="H622" s="1364" t="s">
        <v>1268</v>
      </c>
      <c r="I622" s="1365"/>
      <c r="J622" s="1366"/>
      <c r="K622" s="238"/>
      <c r="L622" s="238"/>
      <c r="M622" s="7">
        <f>(IF($E753&lt;&gt;0,$M$2,IF($L753&lt;&gt;0,$M$2,"")))</f>
        <v>1</v>
      </c>
    </row>
    <row r="623" spans="2:13" ht="18.75">
      <c r="B623" s="1805" t="str">
        <f>$B$9</f>
        <v>Симеоновград</v>
      </c>
      <c r="C623" s="1806"/>
      <c r="D623" s="1807"/>
      <c r="E623" s="115">
        <f>$E$9</f>
        <v>43101</v>
      </c>
      <c r="F623" s="227">
        <f>$F$9</f>
        <v>43465</v>
      </c>
      <c r="G623" s="238"/>
      <c r="H623" s="238"/>
      <c r="I623" s="238"/>
      <c r="J623" s="238"/>
      <c r="K623" s="238"/>
      <c r="L623" s="238"/>
      <c r="M623" s="7">
        <f>(IF($E753&lt;&gt;0,$M$2,IF($L753&lt;&gt;0,$M$2,"")))</f>
        <v>1</v>
      </c>
    </row>
    <row r="624" spans="2:13" ht="15.75">
      <c r="B624" s="228" t="str">
        <f>$B$10</f>
        <v>(наименование на разпоредителя с бюджет)</v>
      </c>
      <c r="C624" s="229"/>
      <c r="D624" s="230"/>
      <c r="E624" s="238"/>
      <c r="F624" s="238"/>
      <c r="G624" s="238"/>
      <c r="H624" s="238"/>
      <c r="I624" s="238"/>
      <c r="J624" s="238"/>
      <c r="K624" s="238"/>
      <c r="L624" s="238"/>
      <c r="M624" s="7">
        <f>(IF($E753&lt;&gt;0,$M$2,IF($L753&lt;&gt;0,$M$2,"")))</f>
        <v>1</v>
      </c>
    </row>
    <row r="625" spans="2:13" ht="15.75">
      <c r="B625" s="228"/>
      <c r="C625" s="229"/>
      <c r="D625" s="230"/>
      <c r="E625" s="238"/>
      <c r="F625" s="238"/>
      <c r="G625" s="238"/>
      <c r="H625" s="238"/>
      <c r="I625" s="238"/>
      <c r="J625" s="238"/>
      <c r="K625" s="238"/>
      <c r="L625" s="238"/>
      <c r="M625" s="7">
        <f>(IF($E753&lt;&gt;0,$M$2,IF($L753&lt;&gt;0,$M$2,"")))</f>
        <v>1</v>
      </c>
    </row>
    <row r="626" spans="2:13" ht="19.5">
      <c r="B626" s="1864" t="str">
        <f>$B$12</f>
        <v>Симеоновград</v>
      </c>
      <c r="C626" s="1865"/>
      <c r="D626" s="1866"/>
      <c r="E626" s="411" t="s">
        <v>900</v>
      </c>
      <c r="F626" s="1362" t="str">
        <f>$F$12</f>
        <v>7607</v>
      </c>
      <c r="G626" s="238"/>
      <c r="H626" s="238"/>
      <c r="I626" s="238"/>
      <c r="J626" s="238"/>
      <c r="K626" s="238"/>
      <c r="L626" s="238"/>
      <c r="M626" s="7">
        <f>(IF($E753&lt;&gt;0,$M$2,IF($L753&lt;&gt;0,$M$2,"")))</f>
        <v>1</v>
      </c>
    </row>
    <row r="627" spans="2:13" ht="15.75">
      <c r="B627" s="234" t="str">
        <f>$B$13</f>
        <v>(наименование на първостепенния разпоредител с бюджет)</v>
      </c>
      <c r="C627" s="229"/>
      <c r="D627" s="230"/>
      <c r="E627" s="1363"/>
      <c r="F627" s="243"/>
      <c r="G627" s="238"/>
      <c r="H627" s="238"/>
      <c r="I627" s="238"/>
      <c r="J627" s="238"/>
      <c r="K627" s="238"/>
      <c r="L627" s="238"/>
      <c r="M627" s="7">
        <f>(IF($E753&lt;&gt;0,$M$2,IF($L753&lt;&gt;0,$M$2,"")))</f>
        <v>1</v>
      </c>
    </row>
    <row r="628" spans="2:13" ht="19.5">
      <c r="B628" s="237"/>
      <c r="C628" s="238"/>
      <c r="D628" s="124" t="s">
        <v>901</v>
      </c>
      <c r="E628" s="239">
        <f>$E$15</f>
        <v>42</v>
      </c>
      <c r="F628" s="415" t="str">
        <f>$F$15</f>
        <v>СЕС - РА</v>
      </c>
      <c r="G628" s="219"/>
      <c r="H628" s="219"/>
      <c r="I628" s="219"/>
      <c r="J628" s="219"/>
      <c r="K628" s="219"/>
      <c r="L628" s="219"/>
      <c r="M628" s="7">
        <f>(IF($E753&lt;&gt;0,$M$2,IF($L753&lt;&gt;0,$M$2,"")))</f>
        <v>1</v>
      </c>
    </row>
    <row r="629" spans="2:13" ht="15.75">
      <c r="B629" s="229"/>
      <c r="C629" s="392"/>
      <c r="D629" s="401"/>
      <c r="E629" s="238"/>
      <c r="F629" s="410"/>
      <c r="G629" s="410"/>
      <c r="H629" s="410"/>
      <c r="I629" s="410"/>
      <c r="J629" s="410"/>
      <c r="K629" s="410"/>
      <c r="L629" s="1379" t="s">
        <v>469</v>
      </c>
      <c r="M629" s="7">
        <f>(IF($E753&lt;&gt;0,$M$2,IF($L753&lt;&gt;0,$M$2,"")))</f>
        <v>1</v>
      </c>
    </row>
    <row r="630" spans="2:13" ht="18.75">
      <c r="B630" s="248"/>
      <c r="C630" s="249"/>
      <c r="D630" s="250" t="s">
        <v>721</v>
      </c>
      <c r="E630" s="1849" t="s">
        <v>2048</v>
      </c>
      <c r="F630" s="1850"/>
      <c r="G630" s="1850"/>
      <c r="H630" s="1851"/>
      <c r="I630" s="1858" t="s">
        <v>2049</v>
      </c>
      <c r="J630" s="1859"/>
      <c r="K630" s="1859"/>
      <c r="L630" s="1860"/>
      <c r="M630" s="7">
        <f>(IF($E753&lt;&gt;0,$M$2,IF($L753&lt;&gt;0,$M$2,"")))</f>
        <v>1</v>
      </c>
    </row>
    <row r="631" spans="2:13" ht="56.25">
      <c r="B631" s="251" t="s">
        <v>62</v>
      </c>
      <c r="C631" s="252" t="s">
        <v>470</v>
      </c>
      <c r="D631" s="253" t="s">
        <v>722</v>
      </c>
      <c r="E631" s="1405" t="str">
        <f>$E$20</f>
        <v>Уточнен план                Общо</v>
      </c>
      <c r="F631" s="1409" t="str">
        <f>$F$20</f>
        <v>държавни дейности</v>
      </c>
      <c r="G631" s="1410" t="str">
        <f>$G$20</f>
        <v>местни дейности</v>
      </c>
      <c r="H631" s="1411" t="str">
        <f>$H$20</f>
        <v>дофинансиране</v>
      </c>
      <c r="I631" s="254" t="str">
        <f>$I$20</f>
        <v>държавни дейности -ОТЧЕТ</v>
      </c>
      <c r="J631" s="255" t="str">
        <f>$J$20</f>
        <v>местни дейности - ОТЧЕТ</v>
      </c>
      <c r="K631" s="256" t="str">
        <f>$K$20</f>
        <v>дофинансиране - ОТЧЕТ</v>
      </c>
      <c r="L631" s="1660" t="str">
        <f>$L$20</f>
        <v>ОТЧЕТ                                    ОБЩО</v>
      </c>
      <c r="M631" s="7">
        <f>(IF($E753&lt;&gt;0,$M$2,IF($L753&lt;&gt;0,$M$2,"")))</f>
        <v>1</v>
      </c>
    </row>
    <row r="632" spans="2:13" ht="18.75">
      <c r="B632" s="259"/>
      <c r="C632" s="260"/>
      <c r="D632" s="261" t="s">
        <v>752</v>
      </c>
      <c r="E632" s="1457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2" t="str">
        <f>$I$21</f>
        <v>(5)</v>
      </c>
      <c r="J632" s="263" t="str">
        <f>$J$21</f>
        <v>(6)</v>
      </c>
      <c r="K632" s="264" t="str">
        <f>$K$21</f>
        <v>(7)</v>
      </c>
      <c r="L632" s="265" t="str">
        <f>$L$21</f>
        <v>(8)</v>
      </c>
      <c r="M632" s="7">
        <f>(IF($E753&lt;&gt;0,$M$2,IF($L753&lt;&gt;0,$M$2,"")))</f>
        <v>1</v>
      </c>
    </row>
    <row r="633" spans="2:13" ht="15.75">
      <c r="B633" s="1453"/>
      <c r="C633" s="1600" t="e">
        <f>VLOOKUP(D633,OP_LIST2,2,FALSE)</f>
        <v>#N/A</v>
      </c>
      <c r="D633" s="1460"/>
      <c r="E633" s="390"/>
      <c r="F633" s="1443"/>
      <c r="G633" s="1444"/>
      <c r="H633" s="1445"/>
      <c r="I633" s="1443"/>
      <c r="J633" s="1444"/>
      <c r="K633" s="1445"/>
      <c r="L633" s="1442"/>
      <c r="M633" s="7">
        <f>(IF($E753&lt;&gt;0,$M$2,IF($L753&lt;&gt;0,$M$2,"")))</f>
        <v>1</v>
      </c>
    </row>
    <row r="634" spans="2:13" ht="15.75">
      <c r="B634" s="1456"/>
      <c r="C634" s="1461">
        <f>VLOOKUP(D635,EBK_DEIN2,2,FALSE)</f>
        <v>3311</v>
      </c>
      <c r="D634" s="1460" t="s">
        <v>801</v>
      </c>
      <c r="E634" s="390"/>
      <c r="F634" s="1446"/>
      <c r="G634" s="1447"/>
      <c r="H634" s="1448"/>
      <c r="I634" s="1446"/>
      <c r="J634" s="1447"/>
      <c r="K634" s="1448"/>
      <c r="L634" s="1442"/>
      <c r="M634" s="7">
        <f>(IF($E753&lt;&gt;0,$M$2,IF($L753&lt;&gt;0,$M$2,"")))</f>
        <v>1</v>
      </c>
    </row>
    <row r="635" spans="2:13" ht="15.75">
      <c r="B635" s="1452"/>
      <c r="C635" s="1589">
        <f>+C634</f>
        <v>3311</v>
      </c>
      <c r="D635" s="1454" t="s">
        <v>2026</v>
      </c>
      <c r="E635" s="390"/>
      <c r="F635" s="1446"/>
      <c r="G635" s="1447"/>
      <c r="H635" s="1448"/>
      <c r="I635" s="1446"/>
      <c r="J635" s="1447"/>
      <c r="K635" s="1448"/>
      <c r="L635" s="1442"/>
      <c r="M635" s="7">
        <f>(IF($E753&lt;&gt;0,$M$2,IF($L753&lt;&gt;0,$M$2,"")))</f>
        <v>1</v>
      </c>
    </row>
    <row r="636" spans="2:13" ht="15.75">
      <c r="B636" s="1458"/>
      <c r="C636" s="1455"/>
      <c r="D636" s="1459" t="s">
        <v>723</v>
      </c>
      <c r="E636" s="390"/>
      <c r="F636" s="1449"/>
      <c r="G636" s="1450"/>
      <c r="H636" s="1451"/>
      <c r="I636" s="1449"/>
      <c r="J636" s="1450"/>
      <c r="K636" s="1451"/>
      <c r="L636" s="1442"/>
      <c r="M636" s="7">
        <f>(IF($E753&lt;&gt;0,$M$2,IF($L753&lt;&gt;0,$M$2,"")))</f>
        <v>1</v>
      </c>
    </row>
    <row r="637" spans="2:14" ht="15.75">
      <c r="B637" s="273">
        <v>100</v>
      </c>
      <c r="C637" s="1838" t="s">
        <v>753</v>
      </c>
      <c r="D637" s="1839"/>
      <c r="E637" s="274">
        <f aca="true" t="shared" si="139" ref="E637:L637">SUM(E638:E639)</f>
        <v>0</v>
      </c>
      <c r="F637" s="275">
        <f t="shared" si="139"/>
        <v>0</v>
      </c>
      <c r="G637" s="276">
        <f t="shared" si="139"/>
        <v>0</v>
      </c>
      <c r="H637" s="277">
        <f t="shared" si="139"/>
        <v>0</v>
      </c>
      <c r="I637" s="275">
        <f t="shared" si="139"/>
        <v>0</v>
      </c>
      <c r="J637" s="276">
        <f t="shared" si="139"/>
        <v>0</v>
      </c>
      <c r="K637" s="277">
        <f t="shared" si="139"/>
        <v>0</v>
      </c>
      <c r="L637" s="274">
        <f t="shared" si="139"/>
        <v>0</v>
      </c>
      <c r="M637" s="12">
        <f aca="true" t="shared" si="140" ref="M637:M668">(IF($E637&lt;&gt;0,$M$2,IF($L637&lt;&gt;0,$M$2,"")))</f>
      </c>
      <c r="N637" s="13"/>
    </row>
    <row r="638" spans="2:14" ht="15.75">
      <c r="B638" s="279"/>
      <c r="C638" s="280">
        <v>101</v>
      </c>
      <c r="D638" s="281" t="s">
        <v>754</v>
      </c>
      <c r="E638" s="282">
        <f>F638+G638+H638</f>
        <v>0</v>
      </c>
      <c r="F638" s="152"/>
      <c r="G638" s="153"/>
      <c r="H638" s="1420"/>
      <c r="I638" s="152"/>
      <c r="J638" s="153"/>
      <c r="K638" s="1420"/>
      <c r="L638" s="282">
        <f>I638+J638+K638</f>
        <v>0</v>
      </c>
      <c r="M638" s="12">
        <f t="shared" si="140"/>
      </c>
      <c r="N638" s="13"/>
    </row>
    <row r="639" spans="2:14" ht="15.75">
      <c r="B639" s="279"/>
      <c r="C639" s="286">
        <v>102</v>
      </c>
      <c r="D639" s="287" t="s">
        <v>755</v>
      </c>
      <c r="E639" s="288">
        <f>F639+G639+H639</f>
        <v>0</v>
      </c>
      <c r="F639" s="173"/>
      <c r="G639" s="174"/>
      <c r="H639" s="1423"/>
      <c r="I639" s="173"/>
      <c r="J639" s="174"/>
      <c r="K639" s="1423"/>
      <c r="L639" s="288">
        <f>I639+J639+K639</f>
        <v>0</v>
      </c>
      <c r="M639" s="12">
        <f t="shared" si="140"/>
      </c>
      <c r="N639" s="13"/>
    </row>
    <row r="640" spans="2:14" ht="15.75">
      <c r="B640" s="273">
        <v>200</v>
      </c>
      <c r="C640" s="1834" t="s">
        <v>756</v>
      </c>
      <c r="D640" s="1835"/>
      <c r="E640" s="274">
        <f aca="true" t="shared" si="141" ref="E640:L640">SUM(E641:E645)</f>
        <v>0</v>
      </c>
      <c r="F640" s="275">
        <f t="shared" si="141"/>
        <v>0</v>
      </c>
      <c r="G640" s="276">
        <f t="shared" si="141"/>
        <v>0</v>
      </c>
      <c r="H640" s="277">
        <f t="shared" si="141"/>
        <v>0</v>
      </c>
      <c r="I640" s="275">
        <f t="shared" si="141"/>
        <v>0</v>
      </c>
      <c r="J640" s="276">
        <f t="shared" si="141"/>
        <v>0</v>
      </c>
      <c r="K640" s="277">
        <f t="shared" si="141"/>
        <v>0</v>
      </c>
      <c r="L640" s="274">
        <f t="shared" si="141"/>
        <v>0</v>
      </c>
      <c r="M640" s="12">
        <f t="shared" si="140"/>
      </c>
      <c r="N640" s="13"/>
    </row>
    <row r="641" spans="2:14" ht="15.75">
      <c r="B641" s="292"/>
      <c r="C641" s="280">
        <v>201</v>
      </c>
      <c r="D641" s="281" t="s">
        <v>757</v>
      </c>
      <c r="E641" s="282">
        <f>F641+G641+H641</f>
        <v>0</v>
      </c>
      <c r="F641" s="152"/>
      <c r="G641" s="153"/>
      <c r="H641" s="1420"/>
      <c r="I641" s="152"/>
      <c r="J641" s="153"/>
      <c r="K641" s="1420"/>
      <c r="L641" s="282">
        <f>I641+J641+K641</f>
        <v>0</v>
      </c>
      <c r="M641" s="12">
        <f t="shared" si="140"/>
      </c>
      <c r="N641" s="13"/>
    </row>
    <row r="642" spans="2:14" ht="15.75">
      <c r="B642" s="293"/>
      <c r="C642" s="294">
        <v>202</v>
      </c>
      <c r="D642" s="295" t="s">
        <v>758</v>
      </c>
      <c r="E642" s="296">
        <f>F642+G642+H642</f>
        <v>0</v>
      </c>
      <c r="F642" s="158"/>
      <c r="G642" s="159"/>
      <c r="H642" s="1422"/>
      <c r="I642" s="158"/>
      <c r="J642" s="159"/>
      <c r="K642" s="1422"/>
      <c r="L642" s="296">
        <f>I642+J642+K642</f>
        <v>0</v>
      </c>
      <c r="M642" s="12">
        <f t="shared" si="140"/>
      </c>
      <c r="N642" s="13"/>
    </row>
    <row r="643" spans="2:14" ht="31.5">
      <c r="B643" s="300"/>
      <c r="C643" s="294">
        <v>205</v>
      </c>
      <c r="D643" s="295" t="s">
        <v>604</v>
      </c>
      <c r="E643" s="296">
        <f>F643+G643+H643</f>
        <v>0</v>
      </c>
      <c r="F643" s="158"/>
      <c r="G643" s="159"/>
      <c r="H643" s="1422"/>
      <c r="I643" s="158"/>
      <c r="J643" s="159"/>
      <c r="K643" s="1422"/>
      <c r="L643" s="296">
        <f>I643+J643+K643</f>
        <v>0</v>
      </c>
      <c r="M643" s="12">
        <f t="shared" si="140"/>
      </c>
      <c r="N643" s="13"/>
    </row>
    <row r="644" spans="2:14" ht="15.75">
      <c r="B644" s="300"/>
      <c r="C644" s="294">
        <v>208</v>
      </c>
      <c r="D644" s="301" t="s">
        <v>605</v>
      </c>
      <c r="E644" s="296">
        <f>F644+G644+H644</f>
        <v>0</v>
      </c>
      <c r="F644" s="158"/>
      <c r="G644" s="159"/>
      <c r="H644" s="1422"/>
      <c r="I644" s="158"/>
      <c r="J644" s="159"/>
      <c r="K644" s="1422"/>
      <c r="L644" s="296">
        <f>I644+J644+K644</f>
        <v>0</v>
      </c>
      <c r="M644" s="12">
        <f t="shared" si="140"/>
      </c>
      <c r="N644" s="13"/>
    </row>
    <row r="645" spans="2:14" ht="15.75">
      <c r="B645" s="292"/>
      <c r="C645" s="286">
        <v>209</v>
      </c>
      <c r="D645" s="302" t="s">
        <v>606</v>
      </c>
      <c r="E645" s="288">
        <f>F645+G645+H645</f>
        <v>0</v>
      </c>
      <c r="F645" s="173"/>
      <c r="G645" s="174"/>
      <c r="H645" s="1423"/>
      <c r="I645" s="173"/>
      <c r="J645" s="174"/>
      <c r="K645" s="1423"/>
      <c r="L645" s="288">
        <f>I645+J645+K645</f>
        <v>0</v>
      </c>
      <c r="M645" s="12">
        <f t="shared" si="140"/>
      </c>
      <c r="N645" s="13"/>
    </row>
    <row r="646" spans="2:14" ht="15.75">
      <c r="B646" s="273">
        <v>500</v>
      </c>
      <c r="C646" s="1836" t="s">
        <v>195</v>
      </c>
      <c r="D646" s="1837"/>
      <c r="E646" s="274">
        <f aca="true" t="shared" si="142" ref="E646:L646">SUM(E647:E653)</f>
        <v>0</v>
      </c>
      <c r="F646" s="275">
        <f t="shared" si="142"/>
        <v>0</v>
      </c>
      <c r="G646" s="276">
        <f t="shared" si="142"/>
        <v>0</v>
      </c>
      <c r="H646" s="277">
        <f t="shared" si="142"/>
        <v>0</v>
      </c>
      <c r="I646" s="275">
        <f t="shared" si="142"/>
        <v>0</v>
      </c>
      <c r="J646" s="276">
        <f t="shared" si="142"/>
        <v>0</v>
      </c>
      <c r="K646" s="277">
        <f t="shared" si="142"/>
        <v>0</v>
      </c>
      <c r="L646" s="274">
        <f t="shared" si="142"/>
        <v>0</v>
      </c>
      <c r="M646" s="12">
        <f t="shared" si="140"/>
      </c>
      <c r="N646" s="13"/>
    </row>
    <row r="647" spans="2:14" ht="15.75">
      <c r="B647" s="292"/>
      <c r="C647" s="303">
        <v>551</v>
      </c>
      <c r="D647" s="304" t="s">
        <v>196</v>
      </c>
      <c r="E647" s="282">
        <f aca="true" t="shared" si="143" ref="E647:E654">F647+G647+H647</f>
        <v>0</v>
      </c>
      <c r="F647" s="152"/>
      <c r="G647" s="153"/>
      <c r="H647" s="1420"/>
      <c r="I647" s="152"/>
      <c r="J647" s="153"/>
      <c r="K647" s="1420"/>
      <c r="L647" s="282">
        <f aca="true" t="shared" si="144" ref="L647:L654">I647+J647+K647</f>
        <v>0</v>
      </c>
      <c r="M647" s="12">
        <f t="shared" si="140"/>
      </c>
      <c r="N647" s="13"/>
    </row>
    <row r="648" spans="2:14" ht="15.75">
      <c r="B648" s="292"/>
      <c r="C648" s="305">
        <v>552</v>
      </c>
      <c r="D648" s="306" t="s">
        <v>920</v>
      </c>
      <c r="E648" s="296">
        <f t="shared" si="143"/>
        <v>0</v>
      </c>
      <c r="F648" s="158"/>
      <c r="G648" s="159"/>
      <c r="H648" s="1422"/>
      <c r="I648" s="158"/>
      <c r="J648" s="159"/>
      <c r="K648" s="1422"/>
      <c r="L648" s="296">
        <f t="shared" si="144"/>
        <v>0</v>
      </c>
      <c r="M648" s="12">
        <f t="shared" si="140"/>
      </c>
      <c r="N648" s="13"/>
    </row>
    <row r="649" spans="2:14" ht="15.75">
      <c r="B649" s="307"/>
      <c r="C649" s="305">
        <v>558</v>
      </c>
      <c r="D649" s="308" t="s">
        <v>881</v>
      </c>
      <c r="E649" s="296">
        <f t="shared" si="143"/>
        <v>0</v>
      </c>
      <c r="F649" s="490">
        <v>0</v>
      </c>
      <c r="G649" s="491">
        <v>0</v>
      </c>
      <c r="H649" s="160">
        <v>0</v>
      </c>
      <c r="I649" s="490">
        <v>0</v>
      </c>
      <c r="J649" s="491">
        <v>0</v>
      </c>
      <c r="K649" s="160">
        <v>0</v>
      </c>
      <c r="L649" s="296">
        <f t="shared" si="144"/>
        <v>0</v>
      </c>
      <c r="M649" s="12">
        <f t="shared" si="140"/>
      </c>
      <c r="N649" s="13"/>
    </row>
    <row r="650" spans="2:14" ht="15.75">
      <c r="B650" s="307"/>
      <c r="C650" s="305">
        <v>560</v>
      </c>
      <c r="D650" s="308" t="s">
        <v>197</v>
      </c>
      <c r="E650" s="296">
        <f t="shared" si="143"/>
        <v>0</v>
      </c>
      <c r="F650" s="158"/>
      <c r="G650" s="159"/>
      <c r="H650" s="1422"/>
      <c r="I650" s="158"/>
      <c r="J650" s="159"/>
      <c r="K650" s="1422"/>
      <c r="L650" s="296">
        <f t="shared" si="144"/>
        <v>0</v>
      </c>
      <c r="M650" s="12">
        <f t="shared" si="140"/>
      </c>
      <c r="N650" s="13"/>
    </row>
    <row r="651" spans="2:14" ht="15.75">
      <c r="B651" s="307"/>
      <c r="C651" s="305">
        <v>580</v>
      </c>
      <c r="D651" s="306" t="s">
        <v>198</v>
      </c>
      <c r="E651" s="296">
        <f t="shared" si="143"/>
        <v>0</v>
      </c>
      <c r="F651" s="158"/>
      <c r="G651" s="159"/>
      <c r="H651" s="1422"/>
      <c r="I651" s="158"/>
      <c r="J651" s="159"/>
      <c r="K651" s="1422"/>
      <c r="L651" s="296">
        <f t="shared" si="144"/>
        <v>0</v>
      </c>
      <c r="M651" s="12">
        <f t="shared" si="140"/>
      </c>
      <c r="N651" s="13"/>
    </row>
    <row r="652" spans="2:14" ht="15.75">
      <c r="B652" s="292"/>
      <c r="C652" s="305">
        <v>588</v>
      </c>
      <c r="D652" s="306" t="s">
        <v>883</v>
      </c>
      <c r="E652" s="296">
        <f t="shared" si="143"/>
        <v>0</v>
      </c>
      <c r="F652" s="490">
        <v>0</v>
      </c>
      <c r="G652" s="491">
        <v>0</v>
      </c>
      <c r="H652" s="160">
        <v>0</v>
      </c>
      <c r="I652" s="490">
        <v>0</v>
      </c>
      <c r="J652" s="491">
        <v>0</v>
      </c>
      <c r="K652" s="160">
        <v>0</v>
      </c>
      <c r="L652" s="296">
        <f t="shared" si="144"/>
        <v>0</v>
      </c>
      <c r="M652" s="12">
        <f t="shared" si="140"/>
      </c>
      <c r="N652" s="13"/>
    </row>
    <row r="653" spans="2:14" ht="31.5">
      <c r="B653" s="292"/>
      <c r="C653" s="309">
        <v>590</v>
      </c>
      <c r="D653" s="310" t="s">
        <v>199</v>
      </c>
      <c r="E653" s="288">
        <f t="shared" si="143"/>
        <v>0</v>
      </c>
      <c r="F653" s="173"/>
      <c r="G653" s="174"/>
      <c r="H653" s="1423"/>
      <c r="I653" s="173"/>
      <c r="J653" s="174"/>
      <c r="K653" s="1423"/>
      <c r="L653" s="288">
        <f t="shared" si="144"/>
        <v>0</v>
      </c>
      <c r="M653" s="12">
        <f t="shared" si="140"/>
      </c>
      <c r="N653" s="13"/>
    </row>
    <row r="654" spans="2:14" ht="15.75">
      <c r="B654" s="273">
        <v>800</v>
      </c>
      <c r="C654" s="1832" t="s">
        <v>200</v>
      </c>
      <c r="D654" s="1833"/>
      <c r="E654" s="311">
        <f t="shared" si="143"/>
        <v>0</v>
      </c>
      <c r="F654" s="1424"/>
      <c r="G654" s="1425"/>
      <c r="H654" s="1426"/>
      <c r="I654" s="1424"/>
      <c r="J654" s="1425"/>
      <c r="K654" s="1426"/>
      <c r="L654" s="311">
        <f t="shared" si="144"/>
        <v>0</v>
      </c>
      <c r="M654" s="12">
        <f t="shared" si="140"/>
      </c>
      <c r="N654" s="13"/>
    </row>
    <row r="655" spans="2:14" ht="15.75">
      <c r="B655" s="273">
        <v>1000</v>
      </c>
      <c r="C655" s="1834" t="s">
        <v>201</v>
      </c>
      <c r="D655" s="1835"/>
      <c r="E655" s="311">
        <f aca="true" t="shared" si="145" ref="E655:L655">SUM(E656:E672)</f>
        <v>0</v>
      </c>
      <c r="F655" s="275">
        <f t="shared" si="145"/>
        <v>0</v>
      </c>
      <c r="G655" s="276">
        <f t="shared" si="145"/>
        <v>0</v>
      </c>
      <c r="H655" s="277">
        <f t="shared" si="145"/>
        <v>0</v>
      </c>
      <c r="I655" s="275">
        <f t="shared" si="145"/>
        <v>0</v>
      </c>
      <c r="J655" s="276">
        <f t="shared" si="145"/>
        <v>0</v>
      </c>
      <c r="K655" s="277">
        <f t="shared" si="145"/>
        <v>0</v>
      </c>
      <c r="L655" s="311">
        <f t="shared" si="145"/>
        <v>0</v>
      </c>
      <c r="M655" s="12">
        <f t="shared" si="140"/>
      </c>
      <c r="N655" s="13"/>
    </row>
    <row r="656" spans="2:14" ht="15.75">
      <c r="B656" s="293"/>
      <c r="C656" s="280">
        <v>1011</v>
      </c>
      <c r="D656" s="312" t="s">
        <v>202</v>
      </c>
      <c r="E656" s="282">
        <f aca="true" t="shared" si="146" ref="E656:E672">F656+G656+H656</f>
        <v>0</v>
      </c>
      <c r="F656" s="152"/>
      <c r="G656" s="153"/>
      <c r="H656" s="1420"/>
      <c r="I656" s="152"/>
      <c r="J656" s="153"/>
      <c r="K656" s="1420"/>
      <c r="L656" s="282">
        <f aca="true" t="shared" si="147" ref="L656:L672">I656+J656+K656</f>
        <v>0</v>
      </c>
      <c r="M656" s="12">
        <f t="shared" si="140"/>
      </c>
      <c r="N656" s="13"/>
    </row>
    <row r="657" spans="2:14" ht="15.75">
      <c r="B657" s="293"/>
      <c r="C657" s="294">
        <v>1012</v>
      </c>
      <c r="D657" s="295" t="s">
        <v>203</v>
      </c>
      <c r="E657" s="296">
        <f t="shared" si="146"/>
        <v>0</v>
      </c>
      <c r="F657" s="158"/>
      <c r="G657" s="159"/>
      <c r="H657" s="1422"/>
      <c r="I657" s="158"/>
      <c r="J657" s="159"/>
      <c r="K657" s="1422"/>
      <c r="L657" s="296">
        <f t="shared" si="147"/>
        <v>0</v>
      </c>
      <c r="M657" s="12">
        <f t="shared" si="140"/>
      </c>
      <c r="N657" s="13"/>
    </row>
    <row r="658" spans="2:14" ht="15.75">
      <c r="B658" s="293"/>
      <c r="C658" s="294">
        <v>1013</v>
      </c>
      <c r="D658" s="295" t="s">
        <v>204</v>
      </c>
      <c r="E658" s="296">
        <f t="shared" si="146"/>
        <v>0</v>
      </c>
      <c r="F658" s="158"/>
      <c r="G658" s="159"/>
      <c r="H658" s="1422"/>
      <c r="I658" s="158"/>
      <c r="J658" s="159"/>
      <c r="K658" s="1422"/>
      <c r="L658" s="296">
        <f t="shared" si="147"/>
        <v>0</v>
      </c>
      <c r="M658" s="12">
        <f t="shared" si="140"/>
      </c>
      <c r="N658" s="13"/>
    </row>
    <row r="659" spans="2:14" ht="15.75">
      <c r="B659" s="293"/>
      <c r="C659" s="294">
        <v>1014</v>
      </c>
      <c r="D659" s="295" t="s">
        <v>205</v>
      </c>
      <c r="E659" s="296">
        <f t="shared" si="146"/>
        <v>0</v>
      </c>
      <c r="F659" s="158"/>
      <c r="G659" s="159"/>
      <c r="H659" s="1422"/>
      <c r="I659" s="158"/>
      <c r="J659" s="159"/>
      <c r="K659" s="1422"/>
      <c r="L659" s="296">
        <f t="shared" si="147"/>
        <v>0</v>
      </c>
      <c r="M659" s="12">
        <f t="shared" si="140"/>
      </c>
      <c r="N659" s="13"/>
    </row>
    <row r="660" spans="2:14" ht="15.75">
      <c r="B660" s="293"/>
      <c r="C660" s="294">
        <v>1015</v>
      </c>
      <c r="D660" s="295" t="s">
        <v>206</v>
      </c>
      <c r="E660" s="296">
        <f t="shared" si="146"/>
        <v>0</v>
      </c>
      <c r="F660" s="158"/>
      <c r="G660" s="159"/>
      <c r="H660" s="1422"/>
      <c r="I660" s="158"/>
      <c r="J660" s="159"/>
      <c r="K660" s="1422"/>
      <c r="L660" s="296">
        <f t="shared" si="147"/>
        <v>0</v>
      </c>
      <c r="M660" s="12">
        <f t="shared" si="140"/>
      </c>
      <c r="N660" s="13"/>
    </row>
    <row r="661" spans="2:14" ht="15.75">
      <c r="B661" s="293"/>
      <c r="C661" s="313">
        <v>1016</v>
      </c>
      <c r="D661" s="314" t="s">
        <v>207</v>
      </c>
      <c r="E661" s="315">
        <f t="shared" si="146"/>
        <v>0</v>
      </c>
      <c r="F661" s="164"/>
      <c r="G661" s="165"/>
      <c r="H661" s="1421"/>
      <c r="I661" s="164"/>
      <c r="J661" s="165"/>
      <c r="K661" s="1421"/>
      <c r="L661" s="315">
        <f t="shared" si="147"/>
        <v>0</v>
      </c>
      <c r="M661" s="12">
        <f t="shared" si="140"/>
      </c>
      <c r="N661" s="13"/>
    </row>
    <row r="662" spans="2:14" ht="15.75">
      <c r="B662" s="279"/>
      <c r="C662" s="319">
        <v>1020</v>
      </c>
      <c r="D662" s="320" t="s">
        <v>208</v>
      </c>
      <c r="E662" s="321">
        <f t="shared" si="146"/>
        <v>0</v>
      </c>
      <c r="F662" s="455"/>
      <c r="G662" s="456"/>
      <c r="H662" s="1430"/>
      <c r="I662" s="455"/>
      <c r="J662" s="456"/>
      <c r="K662" s="1430"/>
      <c r="L662" s="321">
        <f t="shared" si="147"/>
        <v>0</v>
      </c>
      <c r="M662" s="12">
        <f t="shared" si="140"/>
      </c>
      <c r="N662" s="13"/>
    </row>
    <row r="663" spans="2:14" ht="15.75">
      <c r="B663" s="293"/>
      <c r="C663" s="325">
        <v>1030</v>
      </c>
      <c r="D663" s="326" t="s">
        <v>209</v>
      </c>
      <c r="E663" s="327">
        <f t="shared" si="146"/>
        <v>0</v>
      </c>
      <c r="F663" s="450"/>
      <c r="G663" s="451"/>
      <c r="H663" s="1427"/>
      <c r="I663" s="450"/>
      <c r="J663" s="451"/>
      <c r="K663" s="1427"/>
      <c r="L663" s="327">
        <f t="shared" si="147"/>
        <v>0</v>
      </c>
      <c r="M663" s="12">
        <f t="shared" si="140"/>
      </c>
      <c r="N663" s="13"/>
    </row>
    <row r="664" spans="2:14" ht="15.75">
      <c r="B664" s="293"/>
      <c r="C664" s="319">
        <v>1051</v>
      </c>
      <c r="D664" s="332" t="s">
        <v>210</v>
      </c>
      <c r="E664" s="321">
        <f t="shared" si="146"/>
        <v>0</v>
      </c>
      <c r="F664" s="455"/>
      <c r="G664" s="456"/>
      <c r="H664" s="1430"/>
      <c r="I664" s="455"/>
      <c r="J664" s="456"/>
      <c r="K664" s="1430"/>
      <c r="L664" s="321">
        <f t="shared" si="147"/>
        <v>0</v>
      </c>
      <c r="M664" s="12">
        <f t="shared" si="140"/>
      </c>
      <c r="N664" s="13"/>
    </row>
    <row r="665" spans="2:14" ht="15.75">
      <c r="B665" s="293"/>
      <c r="C665" s="294">
        <v>1052</v>
      </c>
      <c r="D665" s="295" t="s">
        <v>211</v>
      </c>
      <c r="E665" s="296">
        <f t="shared" si="146"/>
        <v>0</v>
      </c>
      <c r="F665" s="158"/>
      <c r="G665" s="159"/>
      <c r="H665" s="1422"/>
      <c r="I665" s="158"/>
      <c r="J665" s="159"/>
      <c r="K665" s="1422"/>
      <c r="L665" s="296">
        <f t="shared" si="147"/>
        <v>0</v>
      </c>
      <c r="M665" s="12">
        <f t="shared" si="140"/>
      </c>
      <c r="N665" s="13"/>
    </row>
    <row r="666" spans="2:14" ht="15.75">
      <c r="B666" s="293"/>
      <c r="C666" s="325">
        <v>1053</v>
      </c>
      <c r="D666" s="326" t="s">
        <v>884</v>
      </c>
      <c r="E666" s="327">
        <f t="shared" si="146"/>
        <v>0</v>
      </c>
      <c r="F666" s="450"/>
      <c r="G666" s="451"/>
      <c r="H666" s="1427"/>
      <c r="I666" s="450"/>
      <c r="J666" s="451"/>
      <c r="K666" s="1427"/>
      <c r="L666" s="327">
        <f t="shared" si="147"/>
        <v>0</v>
      </c>
      <c r="M666" s="12">
        <f t="shared" si="140"/>
      </c>
      <c r="N666" s="13"/>
    </row>
    <row r="667" spans="2:14" ht="15.75">
      <c r="B667" s="293"/>
      <c r="C667" s="319">
        <v>1062</v>
      </c>
      <c r="D667" s="320" t="s">
        <v>212</v>
      </c>
      <c r="E667" s="321">
        <f t="shared" si="146"/>
        <v>0</v>
      </c>
      <c r="F667" s="455"/>
      <c r="G667" s="456"/>
      <c r="H667" s="1430"/>
      <c r="I667" s="455"/>
      <c r="J667" s="456"/>
      <c r="K667" s="1430"/>
      <c r="L667" s="321">
        <f t="shared" si="147"/>
        <v>0</v>
      </c>
      <c r="M667" s="12">
        <f t="shared" si="140"/>
      </c>
      <c r="N667" s="13"/>
    </row>
    <row r="668" spans="2:14" ht="15.75">
      <c r="B668" s="293"/>
      <c r="C668" s="325">
        <v>1063</v>
      </c>
      <c r="D668" s="333" t="s">
        <v>810</v>
      </c>
      <c r="E668" s="327">
        <f t="shared" si="146"/>
        <v>0</v>
      </c>
      <c r="F668" s="450"/>
      <c r="G668" s="451"/>
      <c r="H668" s="1427"/>
      <c r="I668" s="450"/>
      <c r="J668" s="451"/>
      <c r="K668" s="1427"/>
      <c r="L668" s="327">
        <f t="shared" si="147"/>
        <v>0</v>
      </c>
      <c r="M668" s="12">
        <f t="shared" si="140"/>
      </c>
      <c r="N668" s="13"/>
    </row>
    <row r="669" spans="2:14" ht="15.75">
      <c r="B669" s="293"/>
      <c r="C669" s="334">
        <v>1069</v>
      </c>
      <c r="D669" s="335" t="s">
        <v>213</v>
      </c>
      <c r="E669" s="336">
        <f t="shared" si="146"/>
        <v>0</v>
      </c>
      <c r="F669" s="602"/>
      <c r="G669" s="603"/>
      <c r="H669" s="1429"/>
      <c r="I669" s="602"/>
      <c r="J669" s="603"/>
      <c r="K669" s="1429"/>
      <c r="L669" s="336">
        <f t="shared" si="147"/>
        <v>0</v>
      </c>
      <c r="M669" s="12">
        <f aca="true" t="shared" si="148" ref="M669:M700">(IF($E669&lt;&gt;0,$M$2,IF($L669&lt;&gt;0,$M$2,"")))</f>
      </c>
      <c r="N669" s="13"/>
    </row>
    <row r="670" spans="2:14" ht="15.75">
      <c r="B670" s="279"/>
      <c r="C670" s="319">
        <v>1091</v>
      </c>
      <c r="D670" s="332" t="s">
        <v>921</v>
      </c>
      <c r="E670" s="321">
        <f t="shared" si="146"/>
        <v>0</v>
      </c>
      <c r="F670" s="455"/>
      <c r="G670" s="456"/>
      <c r="H670" s="1430"/>
      <c r="I670" s="455"/>
      <c r="J670" s="456"/>
      <c r="K670" s="1430"/>
      <c r="L670" s="321">
        <f t="shared" si="147"/>
        <v>0</v>
      </c>
      <c r="M670" s="12">
        <f t="shared" si="148"/>
      </c>
      <c r="N670" s="13"/>
    </row>
    <row r="671" spans="2:14" ht="15.75">
      <c r="B671" s="293"/>
      <c r="C671" s="294">
        <v>1092</v>
      </c>
      <c r="D671" s="295" t="s">
        <v>308</v>
      </c>
      <c r="E671" s="296">
        <f t="shared" si="146"/>
        <v>0</v>
      </c>
      <c r="F671" s="158"/>
      <c r="G671" s="159"/>
      <c r="H671" s="1422"/>
      <c r="I671" s="158"/>
      <c r="J671" s="159"/>
      <c r="K671" s="1422"/>
      <c r="L671" s="296">
        <f t="shared" si="147"/>
        <v>0</v>
      </c>
      <c r="M671" s="12">
        <f t="shared" si="148"/>
      </c>
      <c r="N671" s="13"/>
    </row>
    <row r="672" spans="2:14" ht="15.75">
      <c r="B672" s="293"/>
      <c r="C672" s="286">
        <v>1098</v>
      </c>
      <c r="D672" s="340" t="s">
        <v>214</v>
      </c>
      <c r="E672" s="288">
        <f t="shared" si="146"/>
        <v>0</v>
      </c>
      <c r="F672" s="173"/>
      <c r="G672" s="174"/>
      <c r="H672" s="1423"/>
      <c r="I672" s="173"/>
      <c r="J672" s="174"/>
      <c r="K672" s="1423"/>
      <c r="L672" s="288">
        <f t="shared" si="147"/>
        <v>0</v>
      </c>
      <c r="M672" s="12">
        <f t="shared" si="148"/>
      </c>
      <c r="N672" s="13"/>
    </row>
    <row r="673" spans="2:14" ht="15.75">
      <c r="B673" s="273">
        <v>1900</v>
      </c>
      <c r="C673" s="1828" t="s">
        <v>275</v>
      </c>
      <c r="D673" s="1829"/>
      <c r="E673" s="311">
        <f aca="true" t="shared" si="149" ref="E673:L673">SUM(E674:E676)</f>
        <v>0</v>
      </c>
      <c r="F673" s="275">
        <f t="shared" si="149"/>
        <v>0</v>
      </c>
      <c r="G673" s="276">
        <f t="shared" si="149"/>
        <v>0</v>
      </c>
      <c r="H673" s="277">
        <f t="shared" si="149"/>
        <v>0</v>
      </c>
      <c r="I673" s="275">
        <f t="shared" si="149"/>
        <v>0</v>
      </c>
      <c r="J673" s="276">
        <f t="shared" si="149"/>
        <v>0</v>
      </c>
      <c r="K673" s="277">
        <f t="shared" si="149"/>
        <v>0</v>
      </c>
      <c r="L673" s="311">
        <f t="shared" si="149"/>
        <v>0</v>
      </c>
      <c r="M673" s="12">
        <f t="shared" si="148"/>
      </c>
      <c r="N673" s="13"/>
    </row>
    <row r="674" spans="2:14" ht="15.75">
      <c r="B674" s="293"/>
      <c r="C674" s="280">
        <v>1901</v>
      </c>
      <c r="D674" s="341" t="s">
        <v>922</v>
      </c>
      <c r="E674" s="282">
        <f>F674+G674+H674</f>
        <v>0</v>
      </c>
      <c r="F674" s="152"/>
      <c r="G674" s="153"/>
      <c r="H674" s="1420"/>
      <c r="I674" s="152"/>
      <c r="J674" s="153"/>
      <c r="K674" s="1420"/>
      <c r="L674" s="282">
        <f>I674+J674+K674</f>
        <v>0</v>
      </c>
      <c r="M674" s="12">
        <f t="shared" si="148"/>
      </c>
      <c r="N674" s="13"/>
    </row>
    <row r="675" spans="2:14" ht="15.75">
      <c r="B675" s="342"/>
      <c r="C675" s="294">
        <v>1981</v>
      </c>
      <c r="D675" s="343" t="s">
        <v>923</v>
      </c>
      <c r="E675" s="296">
        <f>F675+G675+H675</f>
        <v>0</v>
      </c>
      <c r="F675" s="158"/>
      <c r="G675" s="159"/>
      <c r="H675" s="1422"/>
      <c r="I675" s="158"/>
      <c r="J675" s="159"/>
      <c r="K675" s="1422"/>
      <c r="L675" s="296">
        <f>I675+J675+K675</f>
        <v>0</v>
      </c>
      <c r="M675" s="12">
        <f t="shared" si="148"/>
      </c>
      <c r="N675" s="13"/>
    </row>
    <row r="676" spans="2:14" ht="15.75">
      <c r="B676" s="293"/>
      <c r="C676" s="286">
        <v>1991</v>
      </c>
      <c r="D676" s="344" t="s">
        <v>924</v>
      </c>
      <c r="E676" s="288">
        <f>F676+G676+H676</f>
        <v>0</v>
      </c>
      <c r="F676" s="173"/>
      <c r="G676" s="174"/>
      <c r="H676" s="1423"/>
      <c r="I676" s="173"/>
      <c r="J676" s="174"/>
      <c r="K676" s="1423"/>
      <c r="L676" s="288">
        <f>I676+J676+K676</f>
        <v>0</v>
      </c>
      <c r="M676" s="12">
        <f t="shared" si="148"/>
      </c>
      <c r="N676" s="13"/>
    </row>
    <row r="677" spans="2:14" ht="15.75">
      <c r="B677" s="273">
        <v>2100</v>
      </c>
      <c r="C677" s="1828" t="s">
        <v>731</v>
      </c>
      <c r="D677" s="1829"/>
      <c r="E677" s="311">
        <f aca="true" t="shared" si="150" ref="E677:L677">SUM(E678:E682)</f>
        <v>0</v>
      </c>
      <c r="F677" s="275">
        <f t="shared" si="150"/>
        <v>0</v>
      </c>
      <c r="G677" s="276">
        <f t="shared" si="150"/>
        <v>0</v>
      </c>
      <c r="H677" s="277">
        <f t="shared" si="150"/>
        <v>0</v>
      </c>
      <c r="I677" s="275">
        <f t="shared" si="150"/>
        <v>0</v>
      </c>
      <c r="J677" s="276">
        <f t="shared" si="150"/>
        <v>0</v>
      </c>
      <c r="K677" s="277">
        <f t="shared" si="150"/>
        <v>0</v>
      </c>
      <c r="L677" s="311">
        <f t="shared" si="150"/>
        <v>0</v>
      </c>
      <c r="M677" s="12">
        <f t="shared" si="148"/>
      </c>
      <c r="N677" s="13"/>
    </row>
    <row r="678" spans="2:14" ht="15.75">
      <c r="B678" s="293"/>
      <c r="C678" s="280">
        <v>2110</v>
      </c>
      <c r="D678" s="345" t="s">
        <v>215</v>
      </c>
      <c r="E678" s="282">
        <f>F678+G678+H678</f>
        <v>0</v>
      </c>
      <c r="F678" s="152"/>
      <c r="G678" s="153"/>
      <c r="H678" s="1420"/>
      <c r="I678" s="152"/>
      <c r="J678" s="153"/>
      <c r="K678" s="1420"/>
      <c r="L678" s="282">
        <f>I678+J678+K678</f>
        <v>0</v>
      </c>
      <c r="M678" s="12">
        <f t="shared" si="148"/>
      </c>
      <c r="N678" s="13"/>
    </row>
    <row r="679" spans="2:14" ht="15.75">
      <c r="B679" s="342"/>
      <c r="C679" s="294">
        <v>2120</v>
      </c>
      <c r="D679" s="301" t="s">
        <v>216</v>
      </c>
      <c r="E679" s="296">
        <f>F679+G679+H679</f>
        <v>0</v>
      </c>
      <c r="F679" s="158"/>
      <c r="G679" s="159"/>
      <c r="H679" s="1422"/>
      <c r="I679" s="158"/>
      <c r="J679" s="159"/>
      <c r="K679" s="1422"/>
      <c r="L679" s="296">
        <f>I679+J679+K679</f>
        <v>0</v>
      </c>
      <c r="M679" s="12">
        <f t="shared" si="148"/>
      </c>
      <c r="N679" s="13"/>
    </row>
    <row r="680" spans="2:14" ht="15.75">
      <c r="B680" s="342"/>
      <c r="C680" s="294">
        <v>2125</v>
      </c>
      <c r="D680" s="301" t="s">
        <v>217</v>
      </c>
      <c r="E680" s="296">
        <f>F680+G680+H680</f>
        <v>0</v>
      </c>
      <c r="F680" s="490">
        <v>0</v>
      </c>
      <c r="G680" s="491">
        <v>0</v>
      </c>
      <c r="H680" s="160">
        <v>0</v>
      </c>
      <c r="I680" s="490">
        <v>0</v>
      </c>
      <c r="J680" s="491">
        <v>0</v>
      </c>
      <c r="K680" s="160">
        <v>0</v>
      </c>
      <c r="L680" s="296">
        <f>I680+J680+K680</f>
        <v>0</v>
      </c>
      <c r="M680" s="12">
        <f t="shared" si="148"/>
      </c>
      <c r="N680" s="13"/>
    </row>
    <row r="681" spans="2:14" ht="15.75">
      <c r="B681" s="292"/>
      <c r="C681" s="294">
        <v>2140</v>
      </c>
      <c r="D681" s="301" t="s">
        <v>218</v>
      </c>
      <c r="E681" s="296">
        <f>F681+G681+H681</f>
        <v>0</v>
      </c>
      <c r="F681" s="490">
        <v>0</v>
      </c>
      <c r="G681" s="491">
        <v>0</v>
      </c>
      <c r="H681" s="160">
        <v>0</v>
      </c>
      <c r="I681" s="490">
        <v>0</v>
      </c>
      <c r="J681" s="491">
        <v>0</v>
      </c>
      <c r="K681" s="160">
        <v>0</v>
      </c>
      <c r="L681" s="296">
        <f>I681+J681+K681</f>
        <v>0</v>
      </c>
      <c r="M681" s="12">
        <f t="shared" si="148"/>
      </c>
      <c r="N681" s="13"/>
    </row>
    <row r="682" spans="2:14" ht="15.75">
      <c r="B682" s="293"/>
      <c r="C682" s="286">
        <v>2190</v>
      </c>
      <c r="D682" s="346" t="s">
        <v>219</v>
      </c>
      <c r="E682" s="288">
        <f>F682+G682+H682</f>
        <v>0</v>
      </c>
      <c r="F682" s="173"/>
      <c r="G682" s="174"/>
      <c r="H682" s="1423"/>
      <c r="I682" s="173"/>
      <c r="J682" s="174"/>
      <c r="K682" s="1423"/>
      <c r="L682" s="288">
        <f>I682+J682+K682</f>
        <v>0</v>
      </c>
      <c r="M682" s="12">
        <f t="shared" si="148"/>
      </c>
      <c r="N682" s="13"/>
    </row>
    <row r="683" spans="2:14" ht="15.75">
      <c r="B683" s="273">
        <v>2200</v>
      </c>
      <c r="C683" s="1828" t="s">
        <v>220</v>
      </c>
      <c r="D683" s="1829"/>
      <c r="E683" s="311">
        <f aca="true" t="shared" si="151" ref="E683:L683">SUM(E684:E685)</f>
        <v>0</v>
      </c>
      <c r="F683" s="275">
        <f t="shared" si="151"/>
        <v>0</v>
      </c>
      <c r="G683" s="276">
        <f t="shared" si="151"/>
        <v>0</v>
      </c>
      <c r="H683" s="277">
        <f t="shared" si="151"/>
        <v>0</v>
      </c>
      <c r="I683" s="275">
        <f t="shared" si="151"/>
        <v>0</v>
      </c>
      <c r="J683" s="276">
        <f t="shared" si="151"/>
        <v>0</v>
      </c>
      <c r="K683" s="277">
        <f t="shared" si="151"/>
        <v>0</v>
      </c>
      <c r="L683" s="311">
        <f t="shared" si="151"/>
        <v>0</v>
      </c>
      <c r="M683" s="12">
        <f t="shared" si="148"/>
      </c>
      <c r="N683" s="13"/>
    </row>
    <row r="684" spans="2:14" ht="15.75">
      <c r="B684" s="293"/>
      <c r="C684" s="280">
        <v>2221</v>
      </c>
      <c r="D684" s="281" t="s">
        <v>309</v>
      </c>
      <c r="E684" s="282">
        <f aca="true" t="shared" si="152" ref="E684:E689">F684+G684+H684</f>
        <v>0</v>
      </c>
      <c r="F684" s="152"/>
      <c r="G684" s="153"/>
      <c r="H684" s="1420"/>
      <c r="I684" s="152"/>
      <c r="J684" s="153"/>
      <c r="K684" s="1420"/>
      <c r="L684" s="282">
        <f aca="true" t="shared" si="153" ref="L684:L689">I684+J684+K684</f>
        <v>0</v>
      </c>
      <c r="M684" s="12">
        <f t="shared" si="148"/>
      </c>
      <c r="N684" s="13"/>
    </row>
    <row r="685" spans="2:14" ht="15.75">
      <c r="B685" s="293"/>
      <c r="C685" s="286">
        <v>2224</v>
      </c>
      <c r="D685" s="287" t="s">
        <v>221</v>
      </c>
      <c r="E685" s="288">
        <f t="shared" si="152"/>
        <v>0</v>
      </c>
      <c r="F685" s="173"/>
      <c r="G685" s="174"/>
      <c r="H685" s="1423"/>
      <c r="I685" s="173"/>
      <c r="J685" s="174"/>
      <c r="K685" s="1423"/>
      <c r="L685" s="288">
        <f t="shared" si="153"/>
        <v>0</v>
      </c>
      <c r="M685" s="12">
        <f t="shared" si="148"/>
      </c>
      <c r="N685" s="13"/>
    </row>
    <row r="686" spans="2:14" ht="15.75">
      <c r="B686" s="273">
        <v>2500</v>
      </c>
      <c r="C686" s="1828" t="s">
        <v>222</v>
      </c>
      <c r="D686" s="1829"/>
      <c r="E686" s="311">
        <f t="shared" si="152"/>
        <v>0</v>
      </c>
      <c r="F686" s="1424"/>
      <c r="G686" s="1425"/>
      <c r="H686" s="1426"/>
      <c r="I686" s="1424"/>
      <c r="J686" s="1425"/>
      <c r="K686" s="1426"/>
      <c r="L686" s="311">
        <f t="shared" si="153"/>
        <v>0</v>
      </c>
      <c r="M686" s="12">
        <f t="shared" si="148"/>
      </c>
      <c r="N686" s="13"/>
    </row>
    <row r="687" spans="2:14" ht="15.75">
      <c r="B687" s="273">
        <v>2600</v>
      </c>
      <c r="C687" s="1830" t="s">
        <v>223</v>
      </c>
      <c r="D687" s="1831"/>
      <c r="E687" s="311">
        <f t="shared" si="152"/>
        <v>0</v>
      </c>
      <c r="F687" s="1424"/>
      <c r="G687" s="1425"/>
      <c r="H687" s="1426"/>
      <c r="I687" s="1424"/>
      <c r="J687" s="1425"/>
      <c r="K687" s="1426"/>
      <c r="L687" s="311">
        <f t="shared" si="153"/>
        <v>0</v>
      </c>
      <c r="M687" s="12">
        <f t="shared" si="148"/>
      </c>
      <c r="N687" s="13"/>
    </row>
    <row r="688" spans="2:14" ht="15.75">
      <c r="B688" s="273">
        <v>2700</v>
      </c>
      <c r="C688" s="1830" t="s">
        <v>224</v>
      </c>
      <c r="D688" s="1831"/>
      <c r="E688" s="311">
        <f t="shared" si="152"/>
        <v>0</v>
      </c>
      <c r="F688" s="1424"/>
      <c r="G688" s="1425"/>
      <c r="H688" s="1426"/>
      <c r="I688" s="1424"/>
      <c r="J688" s="1425"/>
      <c r="K688" s="1426"/>
      <c r="L688" s="311">
        <f t="shared" si="153"/>
        <v>0</v>
      </c>
      <c r="M688" s="12">
        <f t="shared" si="148"/>
      </c>
      <c r="N688" s="13"/>
    </row>
    <row r="689" spans="2:14" ht="15.75">
      <c r="B689" s="273">
        <v>2800</v>
      </c>
      <c r="C689" s="1830" t="s">
        <v>1678</v>
      </c>
      <c r="D689" s="1831"/>
      <c r="E689" s="311">
        <f t="shared" si="152"/>
        <v>0</v>
      </c>
      <c r="F689" s="1424"/>
      <c r="G689" s="1425"/>
      <c r="H689" s="1426"/>
      <c r="I689" s="1424"/>
      <c r="J689" s="1425"/>
      <c r="K689" s="1426"/>
      <c r="L689" s="311">
        <f t="shared" si="153"/>
        <v>0</v>
      </c>
      <c r="M689" s="12">
        <f t="shared" si="148"/>
      </c>
      <c r="N689" s="13"/>
    </row>
    <row r="690" spans="2:14" ht="15.75">
      <c r="B690" s="273">
        <v>2900</v>
      </c>
      <c r="C690" s="1828" t="s">
        <v>225</v>
      </c>
      <c r="D690" s="1829"/>
      <c r="E690" s="311">
        <f aca="true" t="shared" si="154" ref="E690:L690">SUM(E691:E698)</f>
        <v>0</v>
      </c>
      <c r="F690" s="275">
        <f t="shared" si="154"/>
        <v>0</v>
      </c>
      <c r="G690" s="275">
        <f t="shared" si="154"/>
        <v>0</v>
      </c>
      <c r="H690" s="275">
        <f t="shared" si="154"/>
        <v>0</v>
      </c>
      <c r="I690" s="275">
        <f t="shared" si="154"/>
        <v>0</v>
      </c>
      <c r="J690" s="275">
        <f t="shared" si="154"/>
        <v>0</v>
      </c>
      <c r="K690" s="275">
        <f t="shared" si="154"/>
        <v>0</v>
      </c>
      <c r="L690" s="275">
        <f t="shared" si="154"/>
        <v>0</v>
      </c>
      <c r="M690" s="12">
        <f t="shared" si="148"/>
      </c>
      <c r="N690" s="13"/>
    </row>
    <row r="691" spans="2:14" ht="15.75">
      <c r="B691" s="347"/>
      <c r="C691" s="280">
        <v>2910</v>
      </c>
      <c r="D691" s="348" t="s">
        <v>2012</v>
      </c>
      <c r="E691" s="282">
        <f aca="true" t="shared" si="155" ref="E691:E698">F691+G691+H691</f>
        <v>0</v>
      </c>
      <c r="F691" s="152"/>
      <c r="G691" s="153"/>
      <c r="H691" s="1420"/>
      <c r="I691" s="152"/>
      <c r="J691" s="153"/>
      <c r="K691" s="1420"/>
      <c r="L691" s="282">
        <f aca="true" t="shared" si="156" ref="L691:L698">I691+J691+K691</f>
        <v>0</v>
      </c>
      <c r="M691" s="12">
        <f t="shared" si="148"/>
      </c>
      <c r="N691" s="13"/>
    </row>
    <row r="692" spans="2:14" ht="15.75">
      <c r="B692" s="347"/>
      <c r="C692" s="280">
        <v>2920</v>
      </c>
      <c r="D692" s="348" t="s">
        <v>226</v>
      </c>
      <c r="E692" s="282">
        <f t="shared" si="155"/>
        <v>0</v>
      </c>
      <c r="F692" s="152"/>
      <c r="G692" s="153"/>
      <c r="H692" s="1420"/>
      <c r="I692" s="152"/>
      <c r="J692" s="153"/>
      <c r="K692" s="1420"/>
      <c r="L692" s="282">
        <f t="shared" si="156"/>
        <v>0</v>
      </c>
      <c r="M692" s="12">
        <f t="shared" si="148"/>
      </c>
      <c r="N692" s="13"/>
    </row>
    <row r="693" spans="2:14" ht="31.5">
      <c r="B693" s="347"/>
      <c r="C693" s="325">
        <v>2969</v>
      </c>
      <c r="D693" s="349" t="s">
        <v>227</v>
      </c>
      <c r="E693" s="327">
        <f t="shared" si="155"/>
        <v>0</v>
      </c>
      <c r="F693" s="450"/>
      <c r="G693" s="451"/>
      <c r="H693" s="1427"/>
      <c r="I693" s="450"/>
      <c r="J693" s="451"/>
      <c r="K693" s="1427"/>
      <c r="L693" s="327">
        <f t="shared" si="156"/>
        <v>0</v>
      </c>
      <c r="M693" s="12">
        <f t="shared" si="148"/>
      </c>
      <c r="N693" s="13"/>
    </row>
    <row r="694" spans="2:14" ht="31.5">
      <c r="B694" s="347"/>
      <c r="C694" s="350">
        <v>2970</v>
      </c>
      <c r="D694" s="351" t="s">
        <v>228</v>
      </c>
      <c r="E694" s="352">
        <f t="shared" si="155"/>
        <v>0</v>
      </c>
      <c r="F694" s="638"/>
      <c r="G694" s="639"/>
      <c r="H694" s="1428"/>
      <c r="I694" s="638"/>
      <c r="J694" s="639"/>
      <c r="K694" s="1428"/>
      <c r="L694" s="352">
        <f t="shared" si="156"/>
        <v>0</v>
      </c>
      <c r="M694" s="12">
        <f t="shared" si="148"/>
      </c>
      <c r="N694" s="13"/>
    </row>
    <row r="695" spans="2:14" ht="15.75">
      <c r="B695" s="347"/>
      <c r="C695" s="334">
        <v>2989</v>
      </c>
      <c r="D695" s="356" t="s">
        <v>229</v>
      </c>
      <c r="E695" s="336">
        <f t="shared" si="155"/>
        <v>0</v>
      </c>
      <c r="F695" s="602"/>
      <c r="G695" s="603"/>
      <c r="H695" s="1429"/>
      <c r="I695" s="602"/>
      <c r="J695" s="603"/>
      <c r="K695" s="1429"/>
      <c r="L695" s="336">
        <f t="shared" si="156"/>
        <v>0</v>
      </c>
      <c r="M695" s="12">
        <f t="shared" si="148"/>
      </c>
      <c r="N695" s="13"/>
    </row>
    <row r="696" spans="2:14" ht="15.75">
      <c r="B696" s="293"/>
      <c r="C696" s="319">
        <v>2990</v>
      </c>
      <c r="D696" s="357" t="s">
        <v>2032</v>
      </c>
      <c r="E696" s="321">
        <f t="shared" si="155"/>
        <v>0</v>
      </c>
      <c r="F696" s="455"/>
      <c r="G696" s="456"/>
      <c r="H696" s="1430"/>
      <c r="I696" s="455"/>
      <c r="J696" s="456"/>
      <c r="K696" s="1430"/>
      <c r="L696" s="321">
        <f t="shared" si="156"/>
        <v>0</v>
      </c>
      <c r="M696" s="12">
        <f t="shared" si="148"/>
      </c>
      <c r="N696" s="13"/>
    </row>
    <row r="697" spans="2:14" ht="15.75">
      <c r="B697" s="293"/>
      <c r="C697" s="319">
        <v>2991</v>
      </c>
      <c r="D697" s="357" t="s">
        <v>230</v>
      </c>
      <c r="E697" s="321">
        <f t="shared" si="155"/>
        <v>0</v>
      </c>
      <c r="F697" s="455"/>
      <c r="G697" s="456"/>
      <c r="H697" s="1430"/>
      <c r="I697" s="455"/>
      <c r="J697" s="456"/>
      <c r="K697" s="1430"/>
      <c r="L697" s="321">
        <f t="shared" si="156"/>
        <v>0</v>
      </c>
      <c r="M697" s="12">
        <f t="shared" si="148"/>
      </c>
      <c r="N697" s="13"/>
    </row>
    <row r="698" spans="2:14" ht="15.75">
      <c r="B698" s="293"/>
      <c r="C698" s="286">
        <v>2992</v>
      </c>
      <c r="D698" s="358" t="s">
        <v>231</v>
      </c>
      <c r="E698" s="288">
        <f t="shared" si="155"/>
        <v>0</v>
      </c>
      <c r="F698" s="173"/>
      <c r="G698" s="174"/>
      <c r="H698" s="1423"/>
      <c r="I698" s="173"/>
      <c r="J698" s="174"/>
      <c r="K698" s="1423"/>
      <c r="L698" s="288">
        <f t="shared" si="156"/>
        <v>0</v>
      </c>
      <c r="M698" s="12">
        <f t="shared" si="148"/>
      </c>
      <c r="N698" s="13"/>
    </row>
    <row r="699" spans="2:14" ht="15.75">
      <c r="B699" s="273">
        <v>3300</v>
      </c>
      <c r="C699" s="359" t="s">
        <v>232</v>
      </c>
      <c r="D699" s="1483"/>
      <c r="E699" s="311">
        <f aca="true" t="shared" si="157" ref="E699:L699">SUM(E700:E705)</f>
        <v>0</v>
      </c>
      <c r="F699" s="275">
        <f t="shared" si="157"/>
        <v>0</v>
      </c>
      <c r="G699" s="276">
        <f t="shared" si="157"/>
        <v>0</v>
      </c>
      <c r="H699" s="277">
        <f t="shared" si="157"/>
        <v>0</v>
      </c>
      <c r="I699" s="275">
        <f t="shared" si="157"/>
        <v>0</v>
      </c>
      <c r="J699" s="276">
        <f t="shared" si="157"/>
        <v>0</v>
      </c>
      <c r="K699" s="277">
        <f t="shared" si="157"/>
        <v>0</v>
      </c>
      <c r="L699" s="311">
        <f t="shared" si="157"/>
        <v>0</v>
      </c>
      <c r="M699" s="12">
        <f t="shared" si="148"/>
      </c>
      <c r="N699" s="13"/>
    </row>
    <row r="700" spans="2:14" ht="15.75">
      <c r="B700" s="292"/>
      <c r="C700" s="280">
        <v>3301</v>
      </c>
      <c r="D700" s="360" t="s">
        <v>233</v>
      </c>
      <c r="E700" s="282">
        <f aca="true" t="shared" si="158" ref="E700:E708">F700+G700+H700</f>
        <v>0</v>
      </c>
      <c r="F700" s="488">
        <v>0</v>
      </c>
      <c r="G700" s="489">
        <v>0</v>
      </c>
      <c r="H700" s="154">
        <v>0</v>
      </c>
      <c r="I700" s="488">
        <v>0</v>
      </c>
      <c r="J700" s="489">
        <v>0</v>
      </c>
      <c r="K700" s="154">
        <v>0</v>
      </c>
      <c r="L700" s="282">
        <f aca="true" t="shared" si="159" ref="L700:L708">I700+J700+K700</f>
        <v>0</v>
      </c>
      <c r="M700" s="12">
        <f t="shared" si="148"/>
      </c>
      <c r="N700" s="13"/>
    </row>
    <row r="701" spans="2:14" ht="15.75">
      <c r="B701" s="292"/>
      <c r="C701" s="294">
        <v>3302</v>
      </c>
      <c r="D701" s="361" t="s">
        <v>724</v>
      </c>
      <c r="E701" s="296">
        <f t="shared" si="158"/>
        <v>0</v>
      </c>
      <c r="F701" s="490">
        <v>0</v>
      </c>
      <c r="G701" s="491">
        <v>0</v>
      </c>
      <c r="H701" s="160">
        <v>0</v>
      </c>
      <c r="I701" s="490">
        <v>0</v>
      </c>
      <c r="J701" s="491">
        <v>0</v>
      </c>
      <c r="K701" s="160">
        <v>0</v>
      </c>
      <c r="L701" s="296">
        <f t="shared" si="159"/>
        <v>0</v>
      </c>
      <c r="M701" s="12">
        <f aca="true" t="shared" si="160" ref="M701:M732">(IF($E701&lt;&gt;0,$M$2,IF($L701&lt;&gt;0,$M$2,"")))</f>
      </c>
      <c r="N701" s="13"/>
    </row>
    <row r="702" spans="2:14" ht="15.75">
      <c r="B702" s="292"/>
      <c r="C702" s="294">
        <v>3303</v>
      </c>
      <c r="D702" s="361" t="s">
        <v>234</v>
      </c>
      <c r="E702" s="296">
        <f t="shared" si="158"/>
        <v>0</v>
      </c>
      <c r="F702" s="490">
        <v>0</v>
      </c>
      <c r="G702" s="491">
        <v>0</v>
      </c>
      <c r="H702" s="160">
        <v>0</v>
      </c>
      <c r="I702" s="490">
        <v>0</v>
      </c>
      <c r="J702" s="491">
        <v>0</v>
      </c>
      <c r="K702" s="160">
        <v>0</v>
      </c>
      <c r="L702" s="296">
        <f t="shared" si="159"/>
        <v>0</v>
      </c>
      <c r="M702" s="12">
        <f t="shared" si="160"/>
      </c>
      <c r="N702" s="13"/>
    </row>
    <row r="703" spans="2:14" ht="15.75">
      <c r="B703" s="292"/>
      <c r="C703" s="294">
        <v>3304</v>
      </c>
      <c r="D703" s="361" t="s">
        <v>235</v>
      </c>
      <c r="E703" s="296">
        <f t="shared" si="158"/>
        <v>0</v>
      </c>
      <c r="F703" s="490">
        <v>0</v>
      </c>
      <c r="G703" s="491">
        <v>0</v>
      </c>
      <c r="H703" s="160">
        <v>0</v>
      </c>
      <c r="I703" s="490">
        <v>0</v>
      </c>
      <c r="J703" s="491">
        <v>0</v>
      </c>
      <c r="K703" s="160">
        <v>0</v>
      </c>
      <c r="L703" s="296">
        <f t="shared" si="159"/>
        <v>0</v>
      </c>
      <c r="M703" s="12">
        <f t="shared" si="160"/>
      </c>
      <c r="N703" s="13"/>
    </row>
    <row r="704" spans="2:14" ht="15.75">
      <c r="B704" s="292"/>
      <c r="C704" s="294">
        <v>3305</v>
      </c>
      <c r="D704" s="361" t="s">
        <v>236</v>
      </c>
      <c r="E704" s="296">
        <f t="shared" si="158"/>
        <v>0</v>
      </c>
      <c r="F704" s="490">
        <v>0</v>
      </c>
      <c r="G704" s="491">
        <v>0</v>
      </c>
      <c r="H704" s="160">
        <v>0</v>
      </c>
      <c r="I704" s="490">
        <v>0</v>
      </c>
      <c r="J704" s="491">
        <v>0</v>
      </c>
      <c r="K704" s="160">
        <v>0</v>
      </c>
      <c r="L704" s="296">
        <f t="shared" si="159"/>
        <v>0</v>
      </c>
      <c r="M704" s="12">
        <f t="shared" si="160"/>
      </c>
      <c r="N704" s="13"/>
    </row>
    <row r="705" spans="2:14" ht="31.5">
      <c r="B705" s="292"/>
      <c r="C705" s="286">
        <v>3306</v>
      </c>
      <c r="D705" s="362" t="s">
        <v>1675</v>
      </c>
      <c r="E705" s="288">
        <f t="shared" si="158"/>
        <v>0</v>
      </c>
      <c r="F705" s="492">
        <v>0</v>
      </c>
      <c r="G705" s="493">
        <v>0</v>
      </c>
      <c r="H705" s="175">
        <v>0</v>
      </c>
      <c r="I705" s="492">
        <v>0</v>
      </c>
      <c r="J705" s="493">
        <v>0</v>
      </c>
      <c r="K705" s="175">
        <v>0</v>
      </c>
      <c r="L705" s="288">
        <f t="shared" si="159"/>
        <v>0</v>
      </c>
      <c r="M705" s="12">
        <f t="shared" si="160"/>
      </c>
      <c r="N705" s="13"/>
    </row>
    <row r="706" spans="2:14" ht="15.75">
      <c r="B706" s="273">
        <v>3900</v>
      </c>
      <c r="C706" s="1828" t="s">
        <v>237</v>
      </c>
      <c r="D706" s="1829"/>
      <c r="E706" s="311">
        <f t="shared" si="158"/>
        <v>0</v>
      </c>
      <c r="F706" s="1473">
        <v>0</v>
      </c>
      <c r="G706" s="1474">
        <v>0</v>
      </c>
      <c r="H706" s="1475">
        <v>0</v>
      </c>
      <c r="I706" s="1473">
        <v>0</v>
      </c>
      <c r="J706" s="1474">
        <v>0</v>
      </c>
      <c r="K706" s="1475">
        <v>0</v>
      </c>
      <c r="L706" s="311">
        <f t="shared" si="159"/>
        <v>0</v>
      </c>
      <c r="M706" s="12">
        <f t="shared" si="160"/>
      </c>
      <c r="N706" s="13"/>
    </row>
    <row r="707" spans="2:14" ht="15.75">
      <c r="B707" s="273">
        <v>4000</v>
      </c>
      <c r="C707" s="1828" t="s">
        <v>238</v>
      </c>
      <c r="D707" s="1829"/>
      <c r="E707" s="311">
        <f t="shared" si="158"/>
        <v>0</v>
      </c>
      <c r="F707" s="1424"/>
      <c r="G707" s="1425"/>
      <c r="H707" s="1426"/>
      <c r="I707" s="1424"/>
      <c r="J707" s="1425"/>
      <c r="K707" s="1426"/>
      <c r="L707" s="311">
        <f t="shared" si="159"/>
        <v>0</v>
      </c>
      <c r="M707" s="12">
        <f t="shared" si="160"/>
      </c>
      <c r="N707" s="13"/>
    </row>
    <row r="708" spans="2:14" ht="15.75">
      <c r="B708" s="273">
        <v>4100</v>
      </c>
      <c r="C708" s="1828" t="s">
        <v>239</v>
      </c>
      <c r="D708" s="1829"/>
      <c r="E708" s="311">
        <f t="shared" si="158"/>
        <v>0</v>
      </c>
      <c r="F708" s="1474">
        <v>0</v>
      </c>
      <c r="G708" s="1474">
        <v>0</v>
      </c>
      <c r="H708" s="1474">
        <v>0</v>
      </c>
      <c r="I708" s="1474">
        <v>0</v>
      </c>
      <c r="J708" s="1474">
        <v>0</v>
      </c>
      <c r="K708" s="1474">
        <v>0</v>
      </c>
      <c r="L708" s="311">
        <f t="shared" si="159"/>
        <v>0</v>
      </c>
      <c r="M708" s="12">
        <f t="shared" si="160"/>
      </c>
      <c r="N708" s="13"/>
    </row>
    <row r="709" spans="2:14" ht="15.75">
      <c r="B709" s="273">
        <v>4200</v>
      </c>
      <c r="C709" s="1828" t="s">
        <v>240</v>
      </c>
      <c r="D709" s="1829"/>
      <c r="E709" s="311">
        <f aca="true" t="shared" si="161" ref="E709:L709">SUM(E710:E715)</f>
        <v>0</v>
      </c>
      <c r="F709" s="275">
        <f t="shared" si="161"/>
        <v>0</v>
      </c>
      <c r="G709" s="276">
        <f t="shared" si="161"/>
        <v>0</v>
      </c>
      <c r="H709" s="277">
        <f t="shared" si="161"/>
        <v>0</v>
      </c>
      <c r="I709" s="275">
        <f t="shared" si="161"/>
        <v>0</v>
      </c>
      <c r="J709" s="276">
        <f t="shared" si="161"/>
        <v>0</v>
      </c>
      <c r="K709" s="277">
        <f t="shared" si="161"/>
        <v>0</v>
      </c>
      <c r="L709" s="311">
        <f t="shared" si="161"/>
        <v>0</v>
      </c>
      <c r="M709" s="12">
        <f t="shared" si="160"/>
      </c>
      <c r="N709" s="13"/>
    </row>
    <row r="710" spans="2:14" ht="15.75">
      <c r="B710" s="363"/>
      <c r="C710" s="280">
        <v>4201</v>
      </c>
      <c r="D710" s="281" t="s">
        <v>241</v>
      </c>
      <c r="E710" s="282">
        <f aca="true" t="shared" si="162" ref="E710:E715">F710+G710+H710</f>
        <v>0</v>
      </c>
      <c r="F710" s="152"/>
      <c r="G710" s="153"/>
      <c r="H710" s="1420"/>
      <c r="I710" s="152"/>
      <c r="J710" s="153"/>
      <c r="K710" s="1420"/>
      <c r="L710" s="282">
        <f aca="true" t="shared" si="163" ref="L710:L715">I710+J710+K710</f>
        <v>0</v>
      </c>
      <c r="M710" s="12">
        <f t="shared" si="160"/>
      </c>
      <c r="N710" s="13"/>
    </row>
    <row r="711" spans="2:14" ht="15.75">
      <c r="B711" s="363"/>
      <c r="C711" s="294">
        <v>4202</v>
      </c>
      <c r="D711" s="364" t="s">
        <v>242</v>
      </c>
      <c r="E711" s="296">
        <f t="shared" si="162"/>
        <v>0</v>
      </c>
      <c r="F711" s="158"/>
      <c r="G711" s="159"/>
      <c r="H711" s="1422"/>
      <c r="I711" s="158"/>
      <c r="J711" s="159"/>
      <c r="K711" s="1422"/>
      <c r="L711" s="296">
        <f t="shared" si="163"/>
        <v>0</v>
      </c>
      <c r="M711" s="12">
        <f t="shared" si="160"/>
      </c>
      <c r="N711" s="13"/>
    </row>
    <row r="712" spans="2:14" ht="15.75">
      <c r="B712" s="363"/>
      <c r="C712" s="294">
        <v>4214</v>
      </c>
      <c r="D712" s="364" t="s">
        <v>243</v>
      </c>
      <c r="E712" s="296">
        <f t="shared" si="162"/>
        <v>0</v>
      </c>
      <c r="F712" s="158"/>
      <c r="G712" s="159"/>
      <c r="H712" s="1422"/>
      <c r="I712" s="158"/>
      <c r="J712" s="159"/>
      <c r="K712" s="1422"/>
      <c r="L712" s="296">
        <f t="shared" si="163"/>
        <v>0</v>
      </c>
      <c r="M712" s="12">
        <f t="shared" si="160"/>
      </c>
      <c r="N712" s="13"/>
    </row>
    <row r="713" spans="2:14" ht="15.75">
      <c r="B713" s="363"/>
      <c r="C713" s="294">
        <v>4217</v>
      </c>
      <c r="D713" s="364" t="s">
        <v>244</v>
      </c>
      <c r="E713" s="296">
        <f t="shared" si="162"/>
        <v>0</v>
      </c>
      <c r="F713" s="158"/>
      <c r="G713" s="159"/>
      <c r="H713" s="1422"/>
      <c r="I713" s="158"/>
      <c r="J713" s="159"/>
      <c r="K713" s="1422"/>
      <c r="L713" s="296">
        <f t="shared" si="163"/>
        <v>0</v>
      </c>
      <c r="M713" s="12">
        <f t="shared" si="160"/>
      </c>
      <c r="N713" s="13"/>
    </row>
    <row r="714" spans="2:14" ht="15.75">
      <c r="B714" s="363"/>
      <c r="C714" s="294">
        <v>4218</v>
      </c>
      <c r="D714" s="295" t="s">
        <v>245</v>
      </c>
      <c r="E714" s="296">
        <f t="shared" si="162"/>
        <v>0</v>
      </c>
      <c r="F714" s="158"/>
      <c r="G714" s="159"/>
      <c r="H714" s="1422"/>
      <c r="I714" s="158"/>
      <c r="J714" s="159"/>
      <c r="K714" s="1422"/>
      <c r="L714" s="296">
        <f t="shared" si="163"/>
        <v>0</v>
      </c>
      <c r="M714" s="12">
        <f t="shared" si="160"/>
      </c>
      <c r="N714" s="13"/>
    </row>
    <row r="715" spans="2:14" ht="15.75">
      <c r="B715" s="363"/>
      <c r="C715" s="286">
        <v>4219</v>
      </c>
      <c r="D715" s="344" t="s">
        <v>246</v>
      </c>
      <c r="E715" s="288">
        <f t="shared" si="162"/>
        <v>0</v>
      </c>
      <c r="F715" s="173"/>
      <c r="G715" s="174"/>
      <c r="H715" s="1423"/>
      <c r="I715" s="173"/>
      <c r="J715" s="174"/>
      <c r="K715" s="1423"/>
      <c r="L715" s="288">
        <f t="shared" si="163"/>
        <v>0</v>
      </c>
      <c r="M715" s="12">
        <f t="shared" si="160"/>
      </c>
      <c r="N715" s="13"/>
    </row>
    <row r="716" spans="2:14" ht="15.75">
      <c r="B716" s="273">
        <v>4300</v>
      </c>
      <c r="C716" s="1828" t="s">
        <v>1679</v>
      </c>
      <c r="D716" s="1829"/>
      <c r="E716" s="311">
        <f aca="true" t="shared" si="164" ref="E716:L716">SUM(E717:E719)</f>
        <v>0</v>
      </c>
      <c r="F716" s="275">
        <f t="shared" si="164"/>
        <v>0</v>
      </c>
      <c r="G716" s="276">
        <f t="shared" si="164"/>
        <v>0</v>
      </c>
      <c r="H716" s="277">
        <f t="shared" si="164"/>
        <v>0</v>
      </c>
      <c r="I716" s="275">
        <f t="shared" si="164"/>
        <v>0</v>
      </c>
      <c r="J716" s="276">
        <f t="shared" si="164"/>
        <v>0</v>
      </c>
      <c r="K716" s="277">
        <f t="shared" si="164"/>
        <v>0</v>
      </c>
      <c r="L716" s="311">
        <f t="shared" si="164"/>
        <v>0</v>
      </c>
      <c r="M716" s="12">
        <f t="shared" si="160"/>
      </c>
      <c r="N716" s="13"/>
    </row>
    <row r="717" spans="2:14" ht="15.75">
      <c r="B717" s="363"/>
      <c r="C717" s="280">
        <v>4301</v>
      </c>
      <c r="D717" s="312" t="s">
        <v>247</v>
      </c>
      <c r="E717" s="282">
        <f aca="true" t="shared" si="165" ref="E717:E722">F717+G717+H717</f>
        <v>0</v>
      </c>
      <c r="F717" s="152"/>
      <c r="G717" s="153"/>
      <c r="H717" s="1420"/>
      <c r="I717" s="152"/>
      <c r="J717" s="153"/>
      <c r="K717" s="1420"/>
      <c r="L717" s="282">
        <f aca="true" t="shared" si="166" ref="L717:L722">I717+J717+K717</f>
        <v>0</v>
      </c>
      <c r="M717" s="12">
        <f t="shared" si="160"/>
      </c>
      <c r="N717" s="13"/>
    </row>
    <row r="718" spans="2:14" ht="15.75">
      <c r="B718" s="363"/>
      <c r="C718" s="294">
        <v>4302</v>
      </c>
      <c r="D718" s="364" t="s">
        <v>248</v>
      </c>
      <c r="E718" s="296">
        <f t="shared" si="165"/>
        <v>0</v>
      </c>
      <c r="F718" s="158"/>
      <c r="G718" s="159"/>
      <c r="H718" s="1422"/>
      <c r="I718" s="158"/>
      <c r="J718" s="159"/>
      <c r="K718" s="1422"/>
      <c r="L718" s="296">
        <f t="shared" si="166"/>
        <v>0</v>
      </c>
      <c r="M718" s="12">
        <f t="shared" si="160"/>
      </c>
      <c r="N718" s="13"/>
    </row>
    <row r="719" spans="2:14" ht="15.75">
      <c r="B719" s="363"/>
      <c r="C719" s="286">
        <v>4309</v>
      </c>
      <c r="D719" s="302" t="s">
        <v>249</v>
      </c>
      <c r="E719" s="288">
        <f t="shared" si="165"/>
        <v>0</v>
      </c>
      <c r="F719" s="173"/>
      <c r="G719" s="174"/>
      <c r="H719" s="1423"/>
      <c r="I719" s="173"/>
      <c r="J719" s="174"/>
      <c r="K719" s="1423"/>
      <c r="L719" s="288">
        <f t="shared" si="166"/>
        <v>0</v>
      </c>
      <c r="M719" s="12">
        <f t="shared" si="160"/>
      </c>
      <c r="N719" s="13"/>
    </row>
    <row r="720" spans="2:14" ht="15.75">
      <c r="B720" s="273">
        <v>4400</v>
      </c>
      <c r="C720" s="1828" t="s">
        <v>1676</v>
      </c>
      <c r="D720" s="1829"/>
      <c r="E720" s="311">
        <f t="shared" si="165"/>
        <v>0</v>
      </c>
      <c r="F720" s="1424"/>
      <c r="G720" s="1425"/>
      <c r="H720" s="1426"/>
      <c r="I720" s="1424"/>
      <c r="J720" s="1425"/>
      <c r="K720" s="1426"/>
      <c r="L720" s="311">
        <f t="shared" si="166"/>
        <v>0</v>
      </c>
      <c r="M720" s="12">
        <f t="shared" si="160"/>
      </c>
      <c r="N720" s="13"/>
    </row>
    <row r="721" spans="2:14" ht="15.75">
      <c r="B721" s="273">
        <v>4500</v>
      </c>
      <c r="C721" s="1828" t="s">
        <v>1677</v>
      </c>
      <c r="D721" s="1829"/>
      <c r="E721" s="311">
        <f t="shared" si="165"/>
        <v>0</v>
      </c>
      <c r="F721" s="1424"/>
      <c r="G721" s="1425"/>
      <c r="H721" s="1426"/>
      <c r="I721" s="1424"/>
      <c r="J721" s="1425"/>
      <c r="K721" s="1426"/>
      <c r="L721" s="311">
        <f t="shared" si="166"/>
        <v>0</v>
      </c>
      <c r="M721" s="12">
        <f t="shared" si="160"/>
      </c>
      <c r="N721" s="13"/>
    </row>
    <row r="722" spans="2:14" ht="15.75">
      <c r="B722" s="273">
        <v>4600</v>
      </c>
      <c r="C722" s="1830" t="s">
        <v>250</v>
      </c>
      <c r="D722" s="1831"/>
      <c r="E722" s="311">
        <f t="shared" si="165"/>
        <v>0</v>
      </c>
      <c r="F722" s="1424"/>
      <c r="G722" s="1425"/>
      <c r="H722" s="1426"/>
      <c r="I722" s="1424"/>
      <c r="J722" s="1425"/>
      <c r="K722" s="1426"/>
      <c r="L722" s="311">
        <f t="shared" si="166"/>
        <v>0</v>
      </c>
      <c r="M722" s="12">
        <f t="shared" si="160"/>
      </c>
      <c r="N722" s="13"/>
    </row>
    <row r="723" spans="2:14" ht="15.75">
      <c r="B723" s="273">
        <v>4900</v>
      </c>
      <c r="C723" s="1828" t="s">
        <v>276</v>
      </c>
      <c r="D723" s="1829"/>
      <c r="E723" s="311">
        <f aca="true" t="shared" si="167" ref="E723:L723">+E724+E725</f>
        <v>0</v>
      </c>
      <c r="F723" s="275">
        <f t="shared" si="167"/>
        <v>0</v>
      </c>
      <c r="G723" s="276">
        <f t="shared" si="167"/>
        <v>0</v>
      </c>
      <c r="H723" s="277">
        <f t="shared" si="167"/>
        <v>0</v>
      </c>
      <c r="I723" s="275">
        <f t="shared" si="167"/>
        <v>0</v>
      </c>
      <c r="J723" s="276">
        <f t="shared" si="167"/>
        <v>0</v>
      </c>
      <c r="K723" s="277">
        <f t="shared" si="167"/>
        <v>0</v>
      </c>
      <c r="L723" s="311">
        <f t="shared" si="167"/>
        <v>0</v>
      </c>
      <c r="M723" s="12">
        <f t="shared" si="160"/>
      </c>
      <c r="N723" s="13"/>
    </row>
    <row r="724" spans="2:14" ht="15.75">
      <c r="B724" s="363"/>
      <c r="C724" s="280">
        <v>4901</v>
      </c>
      <c r="D724" s="365" t="s">
        <v>277</v>
      </c>
      <c r="E724" s="282">
        <f>F724+G724+H724</f>
        <v>0</v>
      </c>
      <c r="F724" s="152"/>
      <c r="G724" s="153"/>
      <c r="H724" s="1420"/>
      <c r="I724" s="152"/>
      <c r="J724" s="153"/>
      <c r="K724" s="1420"/>
      <c r="L724" s="282">
        <f>I724+J724+K724</f>
        <v>0</v>
      </c>
      <c r="M724" s="12">
        <f t="shared" si="160"/>
      </c>
      <c r="N724" s="13"/>
    </row>
    <row r="725" spans="2:14" ht="15.75">
      <c r="B725" s="363"/>
      <c r="C725" s="286">
        <v>4902</v>
      </c>
      <c r="D725" s="302" t="s">
        <v>278</v>
      </c>
      <c r="E725" s="288">
        <f>F725+G725+H725</f>
        <v>0</v>
      </c>
      <c r="F725" s="173"/>
      <c r="G725" s="174"/>
      <c r="H725" s="1423"/>
      <c r="I725" s="173"/>
      <c r="J725" s="174"/>
      <c r="K725" s="1423"/>
      <c r="L725" s="288">
        <f>I725+J725+K725</f>
        <v>0</v>
      </c>
      <c r="M725" s="12">
        <f t="shared" si="160"/>
      </c>
      <c r="N725" s="13"/>
    </row>
    <row r="726" spans="2:14" ht="15.75">
      <c r="B726" s="366">
        <v>5100</v>
      </c>
      <c r="C726" s="1826" t="s">
        <v>251</v>
      </c>
      <c r="D726" s="1827"/>
      <c r="E726" s="311">
        <f>F726+G726+H726</f>
        <v>1089147</v>
      </c>
      <c r="F726" s="1424"/>
      <c r="G726" s="1425">
        <v>1089147</v>
      </c>
      <c r="H726" s="1426"/>
      <c r="I726" s="1424"/>
      <c r="J726" s="1425">
        <v>32863</v>
      </c>
      <c r="K726" s="1426"/>
      <c r="L726" s="311">
        <f>I726+J726+K726</f>
        <v>32863</v>
      </c>
      <c r="M726" s="12">
        <f t="shared" si="160"/>
        <v>1</v>
      </c>
      <c r="N726" s="13"/>
    </row>
    <row r="727" spans="2:14" ht="15.75">
      <c r="B727" s="366">
        <v>5200</v>
      </c>
      <c r="C727" s="1826" t="s">
        <v>252</v>
      </c>
      <c r="D727" s="1827"/>
      <c r="E727" s="311">
        <f aca="true" t="shared" si="168" ref="E727:L727">SUM(E728:E734)</f>
        <v>0</v>
      </c>
      <c r="F727" s="275">
        <f t="shared" si="168"/>
        <v>0</v>
      </c>
      <c r="G727" s="276">
        <f t="shared" si="168"/>
        <v>0</v>
      </c>
      <c r="H727" s="277">
        <f t="shared" si="168"/>
        <v>0</v>
      </c>
      <c r="I727" s="275">
        <f t="shared" si="168"/>
        <v>0</v>
      </c>
      <c r="J727" s="276">
        <f t="shared" si="168"/>
        <v>0</v>
      </c>
      <c r="K727" s="277">
        <f t="shared" si="168"/>
        <v>0</v>
      </c>
      <c r="L727" s="311">
        <f t="shared" si="168"/>
        <v>0</v>
      </c>
      <c r="M727" s="12">
        <f t="shared" si="160"/>
      </c>
      <c r="N727" s="13"/>
    </row>
    <row r="728" spans="2:14" ht="15.75">
      <c r="B728" s="367"/>
      <c r="C728" s="368">
        <v>5201</v>
      </c>
      <c r="D728" s="369" t="s">
        <v>253</v>
      </c>
      <c r="E728" s="282">
        <f aca="true" t="shared" si="169" ref="E728:E734">F728+G728+H728</f>
        <v>0</v>
      </c>
      <c r="F728" s="152"/>
      <c r="G728" s="153"/>
      <c r="H728" s="1420"/>
      <c r="I728" s="152"/>
      <c r="J728" s="153"/>
      <c r="K728" s="1420"/>
      <c r="L728" s="282">
        <f aca="true" t="shared" si="170" ref="L728:L734">I728+J728+K728</f>
        <v>0</v>
      </c>
      <c r="M728" s="12">
        <f t="shared" si="160"/>
      </c>
      <c r="N728" s="13"/>
    </row>
    <row r="729" spans="2:14" ht="15.75">
      <c r="B729" s="367"/>
      <c r="C729" s="370">
        <v>5202</v>
      </c>
      <c r="D729" s="371" t="s">
        <v>254</v>
      </c>
      <c r="E729" s="296">
        <f t="shared" si="169"/>
        <v>0</v>
      </c>
      <c r="F729" s="158"/>
      <c r="G729" s="159"/>
      <c r="H729" s="1422"/>
      <c r="I729" s="158"/>
      <c r="J729" s="159"/>
      <c r="K729" s="1422"/>
      <c r="L729" s="296">
        <f t="shared" si="170"/>
        <v>0</v>
      </c>
      <c r="M729" s="12">
        <f t="shared" si="160"/>
      </c>
      <c r="N729" s="13"/>
    </row>
    <row r="730" spans="2:14" ht="15.75">
      <c r="B730" s="367"/>
      <c r="C730" s="370">
        <v>5203</v>
      </c>
      <c r="D730" s="371" t="s">
        <v>627</v>
      </c>
      <c r="E730" s="296">
        <f t="shared" si="169"/>
        <v>0</v>
      </c>
      <c r="F730" s="158"/>
      <c r="G730" s="159"/>
      <c r="H730" s="1422"/>
      <c r="I730" s="158"/>
      <c r="J730" s="159"/>
      <c r="K730" s="1422"/>
      <c r="L730" s="296">
        <f t="shared" si="170"/>
        <v>0</v>
      </c>
      <c r="M730" s="12">
        <f t="shared" si="160"/>
      </c>
      <c r="N730" s="13"/>
    </row>
    <row r="731" spans="2:14" ht="15.75">
      <c r="B731" s="367"/>
      <c r="C731" s="370">
        <v>5204</v>
      </c>
      <c r="D731" s="371" t="s">
        <v>628</v>
      </c>
      <c r="E731" s="296">
        <f t="shared" si="169"/>
        <v>0</v>
      </c>
      <c r="F731" s="158"/>
      <c r="G731" s="159"/>
      <c r="H731" s="1422"/>
      <c r="I731" s="158"/>
      <c r="J731" s="159"/>
      <c r="K731" s="1422"/>
      <c r="L731" s="296">
        <f t="shared" si="170"/>
        <v>0</v>
      </c>
      <c r="M731" s="12">
        <f t="shared" si="160"/>
      </c>
      <c r="N731" s="13"/>
    </row>
    <row r="732" spans="2:14" ht="15.75">
      <c r="B732" s="367"/>
      <c r="C732" s="370">
        <v>5205</v>
      </c>
      <c r="D732" s="371" t="s">
        <v>629</v>
      </c>
      <c r="E732" s="296">
        <f t="shared" si="169"/>
        <v>0</v>
      </c>
      <c r="F732" s="158"/>
      <c r="G732" s="159"/>
      <c r="H732" s="1422"/>
      <c r="I732" s="158"/>
      <c r="J732" s="159"/>
      <c r="K732" s="1422"/>
      <c r="L732" s="296">
        <f t="shared" si="170"/>
        <v>0</v>
      </c>
      <c r="M732" s="12">
        <f t="shared" si="160"/>
      </c>
      <c r="N732" s="13"/>
    </row>
    <row r="733" spans="2:14" ht="15.75">
      <c r="B733" s="367"/>
      <c r="C733" s="370">
        <v>5206</v>
      </c>
      <c r="D733" s="371" t="s">
        <v>630</v>
      </c>
      <c r="E733" s="296">
        <f t="shared" si="169"/>
        <v>0</v>
      </c>
      <c r="F733" s="158"/>
      <c r="G733" s="159"/>
      <c r="H733" s="1422"/>
      <c r="I733" s="158"/>
      <c r="J733" s="159"/>
      <c r="K733" s="1422"/>
      <c r="L733" s="296">
        <f t="shared" si="170"/>
        <v>0</v>
      </c>
      <c r="M733" s="12">
        <f aca="true" t="shared" si="171" ref="M733:M753">(IF($E733&lt;&gt;0,$M$2,IF($L733&lt;&gt;0,$M$2,"")))</f>
      </c>
      <c r="N733" s="13"/>
    </row>
    <row r="734" spans="2:14" ht="15.75">
      <c r="B734" s="367"/>
      <c r="C734" s="372">
        <v>5219</v>
      </c>
      <c r="D734" s="373" t="s">
        <v>631</v>
      </c>
      <c r="E734" s="288">
        <f t="shared" si="169"/>
        <v>0</v>
      </c>
      <c r="F734" s="173"/>
      <c r="G734" s="174"/>
      <c r="H734" s="1423"/>
      <c r="I734" s="173"/>
      <c r="J734" s="174"/>
      <c r="K734" s="1423"/>
      <c r="L734" s="288">
        <f t="shared" si="170"/>
        <v>0</v>
      </c>
      <c r="M734" s="12">
        <f t="shared" si="171"/>
      </c>
      <c r="N734" s="13"/>
    </row>
    <row r="735" spans="2:14" ht="15.75">
      <c r="B735" s="366">
        <v>5300</v>
      </c>
      <c r="C735" s="1826" t="s">
        <v>632</v>
      </c>
      <c r="D735" s="1827"/>
      <c r="E735" s="311">
        <f aca="true" t="shared" si="172" ref="E735:L735">SUM(E736:E737)</f>
        <v>0</v>
      </c>
      <c r="F735" s="275">
        <f t="shared" si="172"/>
        <v>0</v>
      </c>
      <c r="G735" s="276">
        <f t="shared" si="172"/>
        <v>0</v>
      </c>
      <c r="H735" s="277">
        <f t="shared" si="172"/>
        <v>0</v>
      </c>
      <c r="I735" s="275">
        <f t="shared" si="172"/>
        <v>0</v>
      </c>
      <c r="J735" s="276">
        <f t="shared" si="172"/>
        <v>0</v>
      </c>
      <c r="K735" s="277">
        <f t="shared" si="172"/>
        <v>0</v>
      </c>
      <c r="L735" s="311">
        <f t="shared" si="172"/>
        <v>0</v>
      </c>
      <c r="M735" s="12">
        <f t="shared" si="171"/>
      </c>
      <c r="N735" s="13"/>
    </row>
    <row r="736" spans="2:14" ht="15.75">
      <c r="B736" s="367"/>
      <c r="C736" s="368">
        <v>5301</v>
      </c>
      <c r="D736" s="369" t="s">
        <v>310</v>
      </c>
      <c r="E736" s="282">
        <f>F736+G736+H736</f>
        <v>0</v>
      </c>
      <c r="F736" s="152"/>
      <c r="G736" s="153"/>
      <c r="H736" s="1420"/>
      <c r="I736" s="152"/>
      <c r="J736" s="153"/>
      <c r="K736" s="1420"/>
      <c r="L736" s="282">
        <f>I736+J736+K736</f>
        <v>0</v>
      </c>
      <c r="M736" s="12">
        <f t="shared" si="171"/>
      </c>
      <c r="N736" s="13"/>
    </row>
    <row r="737" spans="2:14" ht="15.75">
      <c r="B737" s="367"/>
      <c r="C737" s="372">
        <v>5309</v>
      </c>
      <c r="D737" s="373" t="s">
        <v>633</v>
      </c>
      <c r="E737" s="288">
        <f>F737+G737+H737</f>
        <v>0</v>
      </c>
      <c r="F737" s="173"/>
      <c r="G737" s="174"/>
      <c r="H737" s="1423"/>
      <c r="I737" s="173"/>
      <c r="J737" s="174"/>
      <c r="K737" s="1423"/>
      <c r="L737" s="288">
        <f>I737+J737+K737</f>
        <v>0</v>
      </c>
      <c r="M737" s="12">
        <f t="shared" si="171"/>
      </c>
      <c r="N737" s="13"/>
    </row>
    <row r="738" spans="2:14" ht="15.75">
      <c r="B738" s="366">
        <v>5400</v>
      </c>
      <c r="C738" s="1826" t="s">
        <v>694</v>
      </c>
      <c r="D738" s="1827"/>
      <c r="E738" s="311">
        <f>F738+G738+H738</f>
        <v>0</v>
      </c>
      <c r="F738" s="1424"/>
      <c r="G738" s="1425"/>
      <c r="H738" s="1426"/>
      <c r="I738" s="1424"/>
      <c r="J738" s="1425"/>
      <c r="K738" s="1426"/>
      <c r="L738" s="311">
        <f>I738+J738+K738</f>
        <v>0</v>
      </c>
      <c r="M738" s="12">
        <f t="shared" si="171"/>
      </c>
      <c r="N738" s="13"/>
    </row>
    <row r="739" spans="2:14" ht="15.75">
      <c r="B739" s="273">
        <v>5500</v>
      </c>
      <c r="C739" s="1828" t="s">
        <v>695</v>
      </c>
      <c r="D739" s="1829"/>
      <c r="E739" s="311">
        <f aca="true" t="shared" si="173" ref="E739:L739">SUM(E740:E743)</f>
        <v>0</v>
      </c>
      <c r="F739" s="275">
        <f t="shared" si="173"/>
        <v>0</v>
      </c>
      <c r="G739" s="276">
        <f t="shared" si="173"/>
        <v>0</v>
      </c>
      <c r="H739" s="277">
        <f t="shared" si="173"/>
        <v>0</v>
      </c>
      <c r="I739" s="275">
        <f t="shared" si="173"/>
        <v>0</v>
      </c>
      <c r="J739" s="276">
        <f t="shared" si="173"/>
        <v>0</v>
      </c>
      <c r="K739" s="277">
        <f t="shared" si="173"/>
        <v>0</v>
      </c>
      <c r="L739" s="311">
        <f t="shared" si="173"/>
        <v>0</v>
      </c>
      <c r="M739" s="12">
        <f t="shared" si="171"/>
      </c>
      <c r="N739" s="13"/>
    </row>
    <row r="740" spans="2:14" ht="15.75">
      <c r="B740" s="363"/>
      <c r="C740" s="280">
        <v>5501</v>
      </c>
      <c r="D740" s="312" t="s">
        <v>696</v>
      </c>
      <c r="E740" s="282">
        <f>F740+G740+H740</f>
        <v>0</v>
      </c>
      <c r="F740" s="152"/>
      <c r="G740" s="153"/>
      <c r="H740" s="1420"/>
      <c r="I740" s="152"/>
      <c r="J740" s="153"/>
      <c r="K740" s="1420"/>
      <c r="L740" s="282">
        <f>I740+J740+K740</f>
        <v>0</v>
      </c>
      <c r="M740" s="12">
        <f t="shared" si="171"/>
      </c>
      <c r="N740" s="13"/>
    </row>
    <row r="741" spans="2:14" ht="15.75">
      <c r="B741" s="363"/>
      <c r="C741" s="294">
        <v>5502</v>
      </c>
      <c r="D741" s="295" t="s">
        <v>697</v>
      </c>
      <c r="E741" s="296">
        <f>F741+G741+H741</f>
        <v>0</v>
      </c>
      <c r="F741" s="158"/>
      <c r="G741" s="159"/>
      <c r="H741" s="1422"/>
      <c r="I741" s="158"/>
      <c r="J741" s="159"/>
      <c r="K741" s="1422"/>
      <c r="L741" s="296">
        <f>I741+J741+K741</f>
        <v>0</v>
      </c>
      <c r="M741" s="12">
        <f t="shared" si="171"/>
      </c>
      <c r="N741" s="13"/>
    </row>
    <row r="742" spans="2:14" ht="15.75">
      <c r="B742" s="363"/>
      <c r="C742" s="294">
        <v>5503</v>
      </c>
      <c r="D742" s="364" t="s">
        <v>698</v>
      </c>
      <c r="E742" s="296">
        <f>F742+G742+H742</f>
        <v>0</v>
      </c>
      <c r="F742" s="158"/>
      <c r="G742" s="159"/>
      <c r="H742" s="1422"/>
      <c r="I742" s="158"/>
      <c r="J742" s="159"/>
      <c r="K742" s="1422"/>
      <c r="L742" s="296">
        <f>I742+J742+K742</f>
        <v>0</v>
      </c>
      <c r="M742" s="12">
        <f t="shared" si="171"/>
      </c>
      <c r="N742" s="13"/>
    </row>
    <row r="743" spans="2:14" ht="15.75">
      <c r="B743" s="363"/>
      <c r="C743" s="286">
        <v>5504</v>
      </c>
      <c r="D743" s="340" t="s">
        <v>699</v>
      </c>
      <c r="E743" s="288">
        <f>F743+G743+H743</f>
        <v>0</v>
      </c>
      <c r="F743" s="173"/>
      <c r="G743" s="174"/>
      <c r="H743" s="1423"/>
      <c r="I743" s="173"/>
      <c r="J743" s="174"/>
      <c r="K743" s="1423"/>
      <c r="L743" s="288">
        <f>I743+J743+K743</f>
        <v>0</v>
      </c>
      <c r="M743" s="12">
        <f t="shared" si="171"/>
      </c>
      <c r="N743" s="13"/>
    </row>
    <row r="744" spans="2:14" ht="15.75">
      <c r="B744" s="366">
        <v>5700</v>
      </c>
      <c r="C744" s="1821" t="s">
        <v>925</v>
      </c>
      <c r="D744" s="1822"/>
      <c r="E744" s="311">
        <f aca="true" t="shared" si="174" ref="E744:L744">SUM(E745:E747)</f>
        <v>0</v>
      </c>
      <c r="F744" s="275">
        <f t="shared" si="174"/>
        <v>0</v>
      </c>
      <c r="G744" s="276">
        <f t="shared" si="174"/>
        <v>0</v>
      </c>
      <c r="H744" s="277">
        <f t="shared" si="174"/>
        <v>0</v>
      </c>
      <c r="I744" s="275">
        <f t="shared" si="174"/>
        <v>0</v>
      </c>
      <c r="J744" s="276">
        <f t="shared" si="174"/>
        <v>0</v>
      </c>
      <c r="K744" s="277">
        <f t="shared" si="174"/>
        <v>0</v>
      </c>
      <c r="L744" s="311">
        <f t="shared" si="174"/>
        <v>0</v>
      </c>
      <c r="M744" s="12">
        <f t="shared" si="171"/>
      </c>
      <c r="N744" s="13"/>
    </row>
    <row r="745" spans="2:14" ht="15.75">
      <c r="B745" s="367"/>
      <c r="C745" s="368">
        <v>5701</v>
      </c>
      <c r="D745" s="369" t="s">
        <v>700</v>
      </c>
      <c r="E745" s="282">
        <f>F745+G745+H745</f>
        <v>0</v>
      </c>
      <c r="F745" s="1474">
        <v>0</v>
      </c>
      <c r="G745" s="1474">
        <v>0</v>
      </c>
      <c r="H745" s="1474">
        <v>0</v>
      </c>
      <c r="I745" s="1474">
        <v>0</v>
      </c>
      <c r="J745" s="1474">
        <v>0</v>
      </c>
      <c r="K745" s="1474">
        <v>0</v>
      </c>
      <c r="L745" s="282">
        <f>I745+J745+K745</f>
        <v>0</v>
      </c>
      <c r="M745" s="12">
        <f t="shared" si="171"/>
      </c>
      <c r="N745" s="13"/>
    </row>
    <row r="746" spans="2:14" ht="15.75">
      <c r="B746" s="367"/>
      <c r="C746" s="374">
        <v>5702</v>
      </c>
      <c r="D746" s="375" t="s">
        <v>701</v>
      </c>
      <c r="E746" s="315">
        <f>F746+G746+H746</f>
        <v>0</v>
      </c>
      <c r="F746" s="1474">
        <v>0</v>
      </c>
      <c r="G746" s="1474">
        <v>0</v>
      </c>
      <c r="H746" s="1474">
        <v>0</v>
      </c>
      <c r="I746" s="1474">
        <v>0</v>
      </c>
      <c r="J746" s="1474">
        <v>0</v>
      </c>
      <c r="K746" s="1474">
        <v>0</v>
      </c>
      <c r="L746" s="315">
        <f>I746+J746+K746</f>
        <v>0</v>
      </c>
      <c r="M746" s="12">
        <f t="shared" si="171"/>
      </c>
      <c r="N746" s="13"/>
    </row>
    <row r="747" spans="2:14" ht="15.75">
      <c r="B747" s="293"/>
      <c r="C747" s="376">
        <v>4071</v>
      </c>
      <c r="D747" s="377" t="s">
        <v>702</v>
      </c>
      <c r="E747" s="378">
        <f>F747+G747+H747</f>
        <v>0</v>
      </c>
      <c r="F747" s="1474">
        <v>0</v>
      </c>
      <c r="G747" s="1474">
        <v>0</v>
      </c>
      <c r="H747" s="1474">
        <v>0</v>
      </c>
      <c r="I747" s="1474">
        <v>0</v>
      </c>
      <c r="J747" s="1474">
        <v>0</v>
      </c>
      <c r="K747" s="1474">
        <v>0</v>
      </c>
      <c r="L747" s="378">
        <f>I747+J747+K747</f>
        <v>0</v>
      </c>
      <c r="M747" s="12">
        <f t="shared" si="171"/>
      </c>
      <c r="N747" s="13"/>
    </row>
    <row r="748" spans="2:14" ht="15.75">
      <c r="B748" s="584"/>
      <c r="C748" s="1823" t="s">
        <v>703</v>
      </c>
      <c r="D748" s="1824"/>
      <c r="E748" s="1440"/>
      <c r="F748" s="1440"/>
      <c r="G748" s="1440"/>
      <c r="H748" s="1440"/>
      <c r="I748" s="1440"/>
      <c r="J748" s="1440"/>
      <c r="K748" s="1440"/>
      <c r="L748" s="1441"/>
      <c r="M748" s="12">
        <f t="shared" si="171"/>
      </c>
      <c r="N748" s="13"/>
    </row>
    <row r="749" spans="2:14" ht="15.75">
      <c r="B749" s="382">
        <v>98</v>
      </c>
      <c r="C749" s="1823" t="s">
        <v>703</v>
      </c>
      <c r="D749" s="1824"/>
      <c r="E749" s="383">
        <f>F749+G749+H749</f>
        <v>0</v>
      </c>
      <c r="F749" s="1431"/>
      <c r="G749" s="1432"/>
      <c r="H749" s="1433"/>
      <c r="I749" s="1463">
        <v>0</v>
      </c>
      <c r="J749" s="1464">
        <v>0</v>
      </c>
      <c r="K749" s="1465">
        <v>0</v>
      </c>
      <c r="L749" s="383">
        <f>I749+J749+K749</f>
        <v>0</v>
      </c>
      <c r="M749" s="12">
        <f t="shared" si="171"/>
      </c>
      <c r="N749" s="13"/>
    </row>
    <row r="750" spans="2:14" ht="15.75">
      <c r="B750" s="1435"/>
      <c r="C750" s="1436"/>
      <c r="D750" s="1437"/>
      <c r="E750" s="270"/>
      <c r="F750" s="270"/>
      <c r="G750" s="270"/>
      <c r="H750" s="270"/>
      <c r="I750" s="270"/>
      <c r="J750" s="270"/>
      <c r="K750" s="270"/>
      <c r="L750" s="271"/>
      <c r="M750" s="12">
        <f t="shared" si="171"/>
      </c>
      <c r="N750" s="13"/>
    </row>
    <row r="751" spans="2:14" ht="15.75">
      <c r="B751" s="1438"/>
      <c r="C751" s="111"/>
      <c r="D751" s="1439"/>
      <c r="E751" s="219"/>
      <c r="F751" s="219"/>
      <c r="G751" s="219"/>
      <c r="H751" s="219"/>
      <c r="I751" s="219"/>
      <c r="J751" s="219"/>
      <c r="K751" s="219"/>
      <c r="L751" s="390"/>
      <c r="M751" s="12">
        <f t="shared" si="171"/>
      </c>
      <c r="N751" s="13"/>
    </row>
    <row r="752" spans="2:14" ht="15.75">
      <c r="B752" s="1438"/>
      <c r="C752" s="111"/>
      <c r="D752" s="1439"/>
      <c r="E752" s="219"/>
      <c r="F752" s="219"/>
      <c r="G752" s="219"/>
      <c r="H752" s="219"/>
      <c r="I752" s="219"/>
      <c r="J752" s="219"/>
      <c r="K752" s="219"/>
      <c r="L752" s="390"/>
      <c r="M752" s="12">
        <f t="shared" si="171"/>
      </c>
      <c r="N752" s="13"/>
    </row>
    <row r="753" spans="2:14" ht="15.75">
      <c r="B753" s="1466"/>
      <c r="C753" s="394" t="s">
        <v>750</v>
      </c>
      <c r="D753" s="1434">
        <f>+B753</f>
        <v>0</v>
      </c>
      <c r="E753" s="396">
        <f aca="true" t="shared" si="175" ref="E753:L753">SUM(E637,E640,E646,E654,E655,E673,E677,E683,E686,E687,E688,E689,E690,E699,E706,E707,E708,E709,E716,E720,E721,E722,E723,E726,E727,E735,E738,E739,E744)+E749</f>
        <v>1089147</v>
      </c>
      <c r="F753" s="397">
        <f t="shared" si="175"/>
        <v>0</v>
      </c>
      <c r="G753" s="398">
        <f t="shared" si="175"/>
        <v>1089147</v>
      </c>
      <c r="H753" s="399">
        <f t="shared" si="175"/>
        <v>0</v>
      </c>
      <c r="I753" s="397">
        <f t="shared" si="175"/>
        <v>0</v>
      </c>
      <c r="J753" s="398">
        <f t="shared" si="175"/>
        <v>32863</v>
      </c>
      <c r="K753" s="399">
        <f t="shared" si="175"/>
        <v>0</v>
      </c>
      <c r="L753" s="396">
        <f t="shared" si="175"/>
        <v>32863</v>
      </c>
      <c r="M753" s="12">
        <f t="shared" si="171"/>
        <v>1</v>
      </c>
      <c r="N753" s="73" t="str">
        <f>LEFT(C634,1)</f>
        <v>3</v>
      </c>
    </row>
    <row r="754" spans="2:13" ht="15.75">
      <c r="B754" s="79" t="s">
        <v>120</v>
      </c>
      <c r="C754" s="1"/>
      <c r="L754" s="6"/>
      <c r="M754" s="7">
        <f>(IF($E753&lt;&gt;0,$M$2,IF($L753&lt;&gt;0,$M$2,"")))</f>
        <v>1</v>
      </c>
    </row>
    <row r="755" spans="2:13" ht="15.75">
      <c r="B755" s="1369"/>
      <c r="C755" s="1369"/>
      <c r="D755" s="1370"/>
      <c r="E755" s="1369"/>
      <c r="F755" s="1369"/>
      <c r="G755" s="1369"/>
      <c r="H755" s="1369"/>
      <c r="I755" s="1369"/>
      <c r="J755" s="1369"/>
      <c r="K755" s="1369"/>
      <c r="L755" s="1371"/>
      <c r="M755" s="7">
        <f>(IF($E753&lt;&gt;0,$M$2,IF($L753&lt;&gt;0,$M$2,"")))</f>
        <v>1</v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8.75"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77"/>
      <c r="M757" s="74">
        <f>(IF(E752&lt;&gt;0,$G$2,IF(L752&lt;&gt;0,$G$2,"")))</f>
      </c>
    </row>
    <row r="758" spans="2:13" ht="15.75">
      <c r="B758" s="6"/>
      <c r="C758" s="6"/>
      <c r="D758" s="523"/>
      <c r="E758" s="38"/>
      <c r="F758" s="38"/>
      <c r="G758" s="38"/>
      <c r="H758" s="38"/>
      <c r="I758" s="38"/>
      <c r="J758" s="38"/>
      <c r="K758" s="38"/>
      <c r="L758" s="38"/>
      <c r="M758" s="7">
        <f>(IF($E892&lt;&gt;0,$M$2,IF($L892&lt;&gt;0,$M$2,"")))</f>
        <v>1</v>
      </c>
    </row>
    <row r="759" spans="2:13" ht="15.75">
      <c r="B759" s="6"/>
      <c r="C759" s="1367"/>
      <c r="D759" s="1368"/>
      <c r="E759" s="38"/>
      <c r="F759" s="38"/>
      <c r="G759" s="38"/>
      <c r="H759" s="38"/>
      <c r="I759" s="38"/>
      <c r="J759" s="38"/>
      <c r="K759" s="38"/>
      <c r="L759" s="38"/>
      <c r="M759" s="7">
        <f>(IF($E892&lt;&gt;0,$M$2,IF($L892&lt;&gt;0,$M$2,"")))</f>
        <v>1</v>
      </c>
    </row>
    <row r="760" spans="2:13" ht="15.75">
      <c r="B760" s="1813" t="str">
        <f>$B$7</f>
        <v>ОТЧЕТНИ ДАННИ ПО ЕБК ЗА СМЕТКИТЕ ЗА СРЕДСТВАТА ОТ ЕВРОПЕЙСКИЯ СЪЮЗ - РА</v>
      </c>
      <c r="C760" s="1814"/>
      <c r="D760" s="1814"/>
      <c r="E760" s="243"/>
      <c r="F760" s="243"/>
      <c r="G760" s="238"/>
      <c r="H760" s="238"/>
      <c r="I760" s="238"/>
      <c r="J760" s="238"/>
      <c r="K760" s="238"/>
      <c r="L760" s="238"/>
      <c r="M760" s="7">
        <f>(IF($E892&lt;&gt;0,$M$2,IF($L892&lt;&gt;0,$M$2,"")))</f>
        <v>1</v>
      </c>
    </row>
    <row r="761" spans="2:13" ht="15.75">
      <c r="B761" s="229"/>
      <c r="C761" s="392"/>
      <c r="D761" s="401"/>
      <c r="E761" s="407" t="s">
        <v>468</v>
      </c>
      <c r="F761" s="407" t="s">
        <v>844</v>
      </c>
      <c r="G761" s="238"/>
      <c r="H761" s="1364" t="s">
        <v>1268</v>
      </c>
      <c r="I761" s="1365"/>
      <c r="J761" s="1366"/>
      <c r="K761" s="238"/>
      <c r="L761" s="238"/>
      <c r="M761" s="7">
        <f>(IF($E892&lt;&gt;0,$M$2,IF($L892&lt;&gt;0,$M$2,"")))</f>
        <v>1</v>
      </c>
    </row>
    <row r="762" spans="2:13" ht="18.75">
      <c r="B762" s="1805" t="str">
        <f>$B$9</f>
        <v>Симеоновград</v>
      </c>
      <c r="C762" s="1806"/>
      <c r="D762" s="1807"/>
      <c r="E762" s="115">
        <f>$E$9</f>
        <v>43101</v>
      </c>
      <c r="F762" s="227">
        <f>$F$9</f>
        <v>43465</v>
      </c>
      <c r="G762" s="238"/>
      <c r="H762" s="238"/>
      <c r="I762" s="238"/>
      <c r="J762" s="238"/>
      <c r="K762" s="238"/>
      <c r="L762" s="238"/>
      <c r="M762" s="7">
        <f>(IF($E892&lt;&gt;0,$M$2,IF($L892&lt;&gt;0,$M$2,"")))</f>
        <v>1</v>
      </c>
    </row>
    <row r="763" spans="2:13" ht="15.75">
      <c r="B763" s="228" t="str">
        <f>$B$10</f>
        <v>(наименование на разпоредителя с бюджет)</v>
      </c>
      <c r="C763" s="229"/>
      <c r="D763" s="230"/>
      <c r="E763" s="238"/>
      <c r="F763" s="238"/>
      <c r="G763" s="238"/>
      <c r="H763" s="238"/>
      <c r="I763" s="238"/>
      <c r="J763" s="238"/>
      <c r="K763" s="238"/>
      <c r="L763" s="238"/>
      <c r="M763" s="7">
        <f>(IF($E892&lt;&gt;0,$M$2,IF($L892&lt;&gt;0,$M$2,"")))</f>
        <v>1</v>
      </c>
    </row>
    <row r="764" spans="2:13" ht="15.75">
      <c r="B764" s="228"/>
      <c r="C764" s="229"/>
      <c r="D764" s="230"/>
      <c r="E764" s="238"/>
      <c r="F764" s="238"/>
      <c r="G764" s="238"/>
      <c r="H764" s="238"/>
      <c r="I764" s="238"/>
      <c r="J764" s="238"/>
      <c r="K764" s="238"/>
      <c r="L764" s="238"/>
      <c r="M764" s="7">
        <f>(IF($E892&lt;&gt;0,$M$2,IF($L892&lt;&gt;0,$M$2,"")))</f>
        <v>1</v>
      </c>
    </row>
    <row r="765" spans="2:13" ht="19.5">
      <c r="B765" s="1864" t="str">
        <f>$B$12</f>
        <v>Симеоновград</v>
      </c>
      <c r="C765" s="1865"/>
      <c r="D765" s="1866"/>
      <c r="E765" s="411" t="s">
        <v>900</v>
      </c>
      <c r="F765" s="1362" t="str">
        <f>$F$12</f>
        <v>7607</v>
      </c>
      <c r="G765" s="238"/>
      <c r="H765" s="238"/>
      <c r="I765" s="238"/>
      <c r="J765" s="238"/>
      <c r="K765" s="238"/>
      <c r="L765" s="238"/>
      <c r="M765" s="7">
        <f>(IF($E892&lt;&gt;0,$M$2,IF($L892&lt;&gt;0,$M$2,"")))</f>
        <v>1</v>
      </c>
    </row>
    <row r="766" spans="2:13" ht="15.75">
      <c r="B766" s="234" t="str">
        <f>$B$13</f>
        <v>(наименование на първостепенния разпоредител с бюджет)</v>
      </c>
      <c r="C766" s="229"/>
      <c r="D766" s="230"/>
      <c r="E766" s="1363"/>
      <c r="F766" s="243"/>
      <c r="G766" s="238"/>
      <c r="H766" s="238"/>
      <c r="I766" s="238"/>
      <c r="J766" s="238"/>
      <c r="K766" s="238"/>
      <c r="L766" s="238"/>
      <c r="M766" s="7">
        <f>(IF($E892&lt;&gt;0,$M$2,IF($L892&lt;&gt;0,$M$2,"")))</f>
        <v>1</v>
      </c>
    </row>
    <row r="767" spans="2:13" ht="19.5">
      <c r="B767" s="237"/>
      <c r="C767" s="238"/>
      <c r="D767" s="124" t="s">
        <v>901</v>
      </c>
      <c r="E767" s="239">
        <f>$E$15</f>
        <v>42</v>
      </c>
      <c r="F767" s="415" t="str">
        <f>$F$15</f>
        <v>СЕС - РА</v>
      </c>
      <c r="G767" s="219"/>
      <c r="H767" s="219"/>
      <c r="I767" s="219"/>
      <c r="J767" s="219"/>
      <c r="K767" s="219"/>
      <c r="L767" s="219"/>
      <c r="M767" s="7">
        <f>(IF($E892&lt;&gt;0,$M$2,IF($L892&lt;&gt;0,$M$2,"")))</f>
        <v>1</v>
      </c>
    </row>
    <row r="768" spans="2:13" ht="15.75">
      <c r="B768" s="229"/>
      <c r="C768" s="392"/>
      <c r="D768" s="401"/>
      <c r="E768" s="238"/>
      <c r="F768" s="410"/>
      <c r="G768" s="410"/>
      <c r="H768" s="410"/>
      <c r="I768" s="410"/>
      <c r="J768" s="410"/>
      <c r="K768" s="410"/>
      <c r="L768" s="1379" t="s">
        <v>469</v>
      </c>
      <c r="M768" s="7">
        <f>(IF($E892&lt;&gt;0,$M$2,IF($L892&lt;&gt;0,$M$2,"")))</f>
        <v>1</v>
      </c>
    </row>
    <row r="769" spans="2:13" ht="18.75">
      <c r="B769" s="248"/>
      <c r="C769" s="249"/>
      <c r="D769" s="250" t="s">
        <v>721</v>
      </c>
      <c r="E769" s="1849" t="s">
        <v>2048</v>
      </c>
      <c r="F769" s="1850"/>
      <c r="G769" s="1850"/>
      <c r="H769" s="1851"/>
      <c r="I769" s="1858" t="s">
        <v>2049</v>
      </c>
      <c r="J769" s="1859"/>
      <c r="K769" s="1859"/>
      <c r="L769" s="1860"/>
      <c r="M769" s="7">
        <f>(IF($E892&lt;&gt;0,$M$2,IF($L892&lt;&gt;0,$M$2,"")))</f>
        <v>1</v>
      </c>
    </row>
    <row r="770" spans="2:13" ht="56.25">
      <c r="B770" s="251" t="s">
        <v>62</v>
      </c>
      <c r="C770" s="252" t="s">
        <v>470</v>
      </c>
      <c r="D770" s="253" t="s">
        <v>722</v>
      </c>
      <c r="E770" s="1405" t="str">
        <f>$E$20</f>
        <v>Уточнен план                Общо</v>
      </c>
      <c r="F770" s="1409" t="str">
        <f>$F$20</f>
        <v>държавни дейности</v>
      </c>
      <c r="G770" s="1410" t="str">
        <f>$G$20</f>
        <v>местни дейности</v>
      </c>
      <c r="H770" s="1411" t="str">
        <f>$H$20</f>
        <v>дофинансиране</v>
      </c>
      <c r="I770" s="254" t="str">
        <f>$I$20</f>
        <v>държавни дейности -ОТЧЕТ</v>
      </c>
      <c r="J770" s="255" t="str">
        <f>$J$20</f>
        <v>местни дейности - ОТЧЕТ</v>
      </c>
      <c r="K770" s="256" t="str">
        <f>$K$20</f>
        <v>дофинансиране - ОТЧЕТ</v>
      </c>
      <c r="L770" s="1660" t="str">
        <f>$L$20</f>
        <v>ОТЧЕТ                                    ОБЩО</v>
      </c>
      <c r="M770" s="7">
        <f>(IF($E892&lt;&gt;0,$M$2,IF($L892&lt;&gt;0,$M$2,"")))</f>
        <v>1</v>
      </c>
    </row>
    <row r="771" spans="2:13" ht="18.75">
      <c r="B771" s="259"/>
      <c r="C771" s="260"/>
      <c r="D771" s="261" t="s">
        <v>752</v>
      </c>
      <c r="E771" s="1457" t="str">
        <f>$E$21</f>
        <v>(1)</v>
      </c>
      <c r="F771" s="143" t="str">
        <f>$F$21</f>
        <v>(2)</v>
      </c>
      <c r="G771" s="144" t="str">
        <f>$G$21</f>
        <v>(3)</v>
      </c>
      <c r="H771" s="145" t="str">
        <f>$H$21</f>
        <v>(4)</v>
      </c>
      <c r="I771" s="262" t="str">
        <f>$I$21</f>
        <v>(5)</v>
      </c>
      <c r="J771" s="263" t="str">
        <f>$J$21</f>
        <v>(6)</v>
      </c>
      <c r="K771" s="264" t="str">
        <f>$K$21</f>
        <v>(7)</v>
      </c>
      <c r="L771" s="265" t="str">
        <f>$L$21</f>
        <v>(8)</v>
      </c>
      <c r="M771" s="7">
        <f>(IF($E892&lt;&gt;0,$M$2,IF($L892&lt;&gt;0,$M$2,"")))</f>
        <v>1</v>
      </c>
    </row>
    <row r="772" spans="2:13" ht="15.75">
      <c r="B772" s="1453"/>
      <c r="C772" s="1600" t="e">
        <f>VLOOKUP(D772,OP_LIST2,2,FALSE)</f>
        <v>#N/A</v>
      </c>
      <c r="D772" s="1460"/>
      <c r="E772" s="390"/>
      <c r="F772" s="1443"/>
      <c r="G772" s="1444"/>
      <c r="H772" s="1445"/>
      <c r="I772" s="1443"/>
      <c r="J772" s="1444"/>
      <c r="K772" s="1445"/>
      <c r="L772" s="1442"/>
      <c r="M772" s="7">
        <f>(IF($E892&lt;&gt;0,$M$2,IF($L892&lt;&gt;0,$M$2,"")))</f>
        <v>1</v>
      </c>
    </row>
    <row r="773" spans="2:13" ht="15.75">
      <c r="B773" s="1456"/>
      <c r="C773" s="1461">
        <f>VLOOKUP(D774,EBK_DEIN2,2,FALSE)</f>
        <v>6606</v>
      </c>
      <c r="D773" s="1460" t="s">
        <v>801</v>
      </c>
      <c r="E773" s="390"/>
      <c r="F773" s="1446"/>
      <c r="G773" s="1447"/>
      <c r="H773" s="1448"/>
      <c r="I773" s="1446"/>
      <c r="J773" s="1447"/>
      <c r="K773" s="1448"/>
      <c r="L773" s="1442"/>
      <c r="M773" s="7">
        <f>(IF($E892&lt;&gt;0,$M$2,IF($L892&lt;&gt;0,$M$2,"")))</f>
        <v>1</v>
      </c>
    </row>
    <row r="774" spans="2:13" ht="15.75">
      <c r="B774" s="1452"/>
      <c r="C774" s="1589">
        <f>+C773</f>
        <v>6606</v>
      </c>
      <c r="D774" s="1454" t="s">
        <v>596</v>
      </c>
      <c r="E774" s="390"/>
      <c r="F774" s="1446"/>
      <c r="G774" s="1447"/>
      <c r="H774" s="1448"/>
      <c r="I774" s="1446"/>
      <c r="J774" s="1447"/>
      <c r="K774" s="1448"/>
      <c r="L774" s="1442"/>
      <c r="M774" s="7">
        <f>(IF($E892&lt;&gt;0,$M$2,IF($L892&lt;&gt;0,$M$2,"")))</f>
        <v>1</v>
      </c>
    </row>
    <row r="775" spans="2:13" ht="15.75">
      <c r="B775" s="1458"/>
      <c r="C775" s="1455"/>
      <c r="D775" s="1459" t="s">
        <v>723</v>
      </c>
      <c r="E775" s="390"/>
      <c r="F775" s="1449"/>
      <c r="G775" s="1450"/>
      <c r="H775" s="1451"/>
      <c r="I775" s="1449"/>
      <c r="J775" s="1450"/>
      <c r="K775" s="1451"/>
      <c r="L775" s="1442"/>
      <c r="M775" s="7">
        <f>(IF($E892&lt;&gt;0,$M$2,IF($L892&lt;&gt;0,$M$2,"")))</f>
        <v>1</v>
      </c>
    </row>
    <row r="776" spans="2:14" ht="15.75">
      <c r="B776" s="273">
        <v>100</v>
      </c>
      <c r="C776" s="1838" t="s">
        <v>753</v>
      </c>
      <c r="D776" s="1839"/>
      <c r="E776" s="274">
        <f aca="true" t="shared" si="176" ref="E776:L776">SUM(E777:E778)</f>
        <v>0</v>
      </c>
      <c r="F776" s="275">
        <f t="shared" si="176"/>
        <v>0</v>
      </c>
      <c r="G776" s="276">
        <f t="shared" si="176"/>
        <v>0</v>
      </c>
      <c r="H776" s="277">
        <f t="shared" si="176"/>
        <v>0</v>
      </c>
      <c r="I776" s="275">
        <f t="shared" si="176"/>
        <v>0</v>
      </c>
      <c r="J776" s="276">
        <f t="shared" si="176"/>
        <v>0</v>
      </c>
      <c r="K776" s="277">
        <f t="shared" si="176"/>
        <v>0</v>
      </c>
      <c r="L776" s="274">
        <f t="shared" si="176"/>
        <v>0</v>
      </c>
      <c r="M776" s="12">
        <f aca="true" t="shared" si="177" ref="M776:M807">(IF($E776&lt;&gt;0,$M$2,IF($L776&lt;&gt;0,$M$2,"")))</f>
      </c>
      <c r="N776" s="13"/>
    </row>
    <row r="777" spans="2:14" ht="15.75">
      <c r="B777" s="279"/>
      <c r="C777" s="280">
        <v>101</v>
      </c>
      <c r="D777" s="281" t="s">
        <v>754</v>
      </c>
      <c r="E777" s="282">
        <f>F777+G777+H777</f>
        <v>0</v>
      </c>
      <c r="F777" s="152"/>
      <c r="G777" s="153"/>
      <c r="H777" s="1420"/>
      <c r="I777" s="152"/>
      <c r="J777" s="153"/>
      <c r="K777" s="1420"/>
      <c r="L777" s="282">
        <f>I777+J777+K777</f>
        <v>0</v>
      </c>
      <c r="M777" s="12">
        <f t="shared" si="177"/>
      </c>
      <c r="N777" s="13"/>
    </row>
    <row r="778" spans="2:14" ht="15.75">
      <c r="B778" s="279"/>
      <c r="C778" s="286">
        <v>102</v>
      </c>
      <c r="D778" s="287" t="s">
        <v>755</v>
      </c>
      <c r="E778" s="288">
        <f>F778+G778+H778</f>
        <v>0</v>
      </c>
      <c r="F778" s="173"/>
      <c r="G778" s="174"/>
      <c r="H778" s="1423"/>
      <c r="I778" s="173"/>
      <c r="J778" s="174"/>
      <c r="K778" s="1423"/>
      <c r="L778" s="288">
        <f>I778+J778+K778</f>
        <v>0</v>
      </c>
      <c r="M778" s="12">
        <f t="shared" si="177"/>
      </c>
      <c r="N778" s="13"/>
    </row>
    <row r="779" spans="2:14" ht="15.75">
      <c r="B779" s="273">
        <v>200</v>
      </c>
      <c r="C779" s="1834" t="s">
        <v>756</v>
      </c>
      <c r="D779" s="1835"/>
      <c r="E779" s="274">
        <f aca="true" t="shared" si="178" ref="E779:L779">SUM(E780:E784)</f>
        <v>0</v>
      </c>
      <c r="F779" s="275">
        <f t="shared" si="178"/>
        <v>0</v>
      </c>
      <c r="G779" s="276">
        <f t="shared" si="178"/>
        <v>0</v>
      </c>
      <c r="H779" s="277">
        <f t="shared" si="178"/>
        <v>0</v>
      </c>
      <c r="I779" s="275">
        <f t="shared" si="178"/>
        <v>0</v>
      </c>
      <c r="J779" s="276">
        <f t="shared" si="178"/>
        <v>0</v>
      </c>
      <c r="K779" s="277">
        <f t="shared" si="178"/>
        <v>0</v>
      </c>
      <c r="L779" s="274">
        <f t="shared" si="178"/>
        <v>0</v>
      </c>
      <c r="M779" s="12">
        <f t="shared" si="177"/>
      </c>
      <c r="N779" s="13"/>
    </row>
    <row r="780" spans="2:14" ht="15.75">
      <c r="B780" s="292"/>
      <c r="C780" s="280">
        <v>201</v>
      </c>
      <c r="D780" s="281" t="s">
        <v>757</v>
      </c>
      <c r="E780" s="282">
        <f>F780+G780+H780</f>
        <v>0</v>
      </c>
      <c r="F780" s="152"/>
      <c r="G780" s="153"/>
      <c r="H780" s="1420"/>
      <c r="I780" s="152"/>
      <c r="J780" s="153"/>
      <c r="K780" s="1420"/>
      <c r="L780" s="282">
        <f>I780+J780+K780</f>
        <v>0</v>
      </c>
      <c r="M780" s="12">
        <f t="shared" si="177"/>
      </c>
      <c r="N780" s="13"/>
    </row>
    <row r="781" spans="2:14" ht="15.75">
      <c r="B781" s="293"/>
      <c r="C781" s="294">
        <v>202</v>
      </c>
      <c r="D781" s="295" t="s">
        <v>758</v>
      </c>
      <c r="E781" s="296">
        <f>F781+G781+H781</f>
        <v>0</v>
      </c>
      <c r="F781" s="158"/>
      <c r="G781" s="159"/>
      <c r="H781" s="1422"/>
      <c r="I781" s="158"/>
      <c r="J781" s="159"/>
      <c r="K781" s="1422"/>
      <c r="L781" s="296">
        <f>I781+J781+K781</f>
        <v>0</v>
      </c>
      <c r="M781" s="12">
        <f t="shared" si="177"/>
      </c>
      <c r="N781" s="13"/>
    </row>
    <row r="782" spans="2:14" ht="31.5">
      <c r="B782" s="300"/>
      <c r="C782" s="294">
        <v>205</v>
      </c>
      <c r="D782" s="295" t="s">
        <v>604</v>
      </c>
      <c r="E782" s="296">
        <f>F782+G782+H782</f>
        <v>0</v>
      </c>
      <c r="F782" s="158"/>
      <c r="G782" s="159"/>
      <c r="H782" s="1422"/>
      <c r="I782" s="158"/>
      <c r="J782" s="159"/>
      <c r="K782" s="1422"/>
      <c r="L782" s="296">
        <f>I782+J782+K782</f>
        <v>0</v>
      </c>
      <c r="M782" s="12">
        <f t="shared" si="177"/>
      </c>
      <c r="N782" s="13"/>
    </row>
    <row r="783" spans="2:14" ht="15.75">
      <c r="B783" s="300"/>
      <c r="C783" s="294">
        <v>208</v>
      </c>
      <c r="D783" s="301" t="s">
        <v>605</v>
      </c>
      <c r="E783" s="296">
        <f>F783+G783+H783</f>
        <v>0</v>
      </c>
      <c r="F783" s="158"/>
      <c r="G783" s="159"/>
      <c r="H783" s="1422"/>
      <c r="I783" s="158"/>
      <c r="J783" s="159"/>
      <c r="K783" s="1422"/>
      <c r="L783" s="296">
        <f>I783+J783+K783</f>
        <v>0</v>
      </c>
      <c r="M783" s="12">
        <f t="shared" si="177"/>
      </c>
      <c r="N783" s="13"/>
    </row>
    <row r="784" spans="2:14" ht="15.75">
      <c r="B784" s="292"/>
      <c r="C784" s="286">
        <v>209</v>
      </c>
      <c r="D784" s="302" t="s">
        <v>606</v>
      </c>
      <c r="E784" s="288">
        <f>F784+G784+H784</f>
        <v>0</v>
      </c>
      <c r="F784" s="173"/>
      <c r="G784" s="174"/>
      <c r="H784" s="1423"/>
      <c r="I784" s="173"/>
      <c r="J784" s="174"/>
      <c r="K784" s="1423"/>
      <c r="L784" s="288">
        <f>I784+J784+K784</f>
        <v>0</v>
      </c>
      <c r="M784" s="12">
        <f t="shared" si="177"/>
      </c>
      <c r="N784" s="13"/>
    </row>
    <row r="785" spans="2:14" ht="15.75">
      <c r="B785" s="273">
        <v>500</v>
      </c>
      <c r="C785" s="1836" t="s">
        <v>195</v>
      </c>
      <c r="D785" s="1837"/>
      <c r="E785" s="274">
        <f aca="true" t="shared" si="179" ref="E785:L785">SUM(E786:E792)</f>
        <v>0</v>
      </c>
      <c r="F785" s="275">
        <f t="shared" si="179"/>
        <v>0</v>
      </c>
      <c r="G785" s="276">
        <f t="shared" si="179"/>
        <v>0</v>
      </c>
      <c r="H785" s="277">
        <f t="shared" si="179"/>
        <v>0</v>
      </c>
      <c r="I785" s="275">
        <f t="shared" si="179"/>
        <v>0</v>
      </c>
      <c r="J785" s="276">
        <f t="shared" si="179"/>
        <v>0</v>
      </c>
      <c r="K785" s="277">
        <f t="shared" si="179"/>
        <v>0</v>
      </c>
      <c r="L785" s="274">
        <f t="shared" si="179"/>
        <v>0</v>
      </c>
      <c r="M785" s="12">
        <f t="shared" si="177"/>
      </c>
      <c r="N785" s="13"/>
    </row>
    <row r="786" spans="2:14" ht="15.75">
      <c r="B786" s="292"/>
      <c r="C786" s="303">
        <v>551</v>
      </c>
      <c r="D786" s="304" t="s">
        <v>196</v>
      </c>
      <c r="E786" s="282">
        <f aca="true" t="shared" si="180" ref="E786:E793">F786+G786+H786</f>
        <v>0</v>
      </c>
      <c r="F786" s="152"/>
      <c r="G786" s="153"/>
      <c r="H786" s="1420"/>
      <c r="I786" s="152"/>
      <c r="J786" s="153"/>
      <c r="K786" s="1420"/>
      <c r="L786" s="282">
        <f aca="true" t="shared" si="181" ref="L786:L793">I786+J786+K786</f>
        <v>0</v>
      </c>
      <c r="M786" s="12">
        <f t="shared" si="177"/>
      </c>
      <c r="N786" s="13"/>
    </row>
    <row r="787" spans="2:14" ht="15.75">
      <c r="B787" s="292"/>
      <c r="C787" s="305">
        <v>552</v>
      </c>
      <c r="D787" s="306" t="s">
        <v>920</v>
      </c>
      <c r="E787" s="296">
        <f t="shared" si="180"/>
        <v>0</v>
      </c>
      <c r="F787" s="158"/>
      <c r="G787" s="159"/>
      <c r="H787" s="1422"/>
      <c r="I787" s="158"/>
      <c r="J787" s="159"/>
      <c r="K787" s="1422"/>
      <c r="L787" s="296">
        <f t="shared" si="181"/>
        <v>0</v>
      </c>
      <c r="M787" s="12">
        <f t="shared" si="177"/>
      </c>
      <c r="N787" s="13"/>
    </row>
    <row r="788" spans="2:14" ht="15.75">
      <c r="B788" s="307"/>
      <c r="C788" s="305">
        <v>558</v>
      </c>
      <c r="D788" s="308" t="s">
        <v>881</v>
      </c>
      <c r="E788" s="296">
        <f t="shared" si="180"/>
        <v>0</v>
      </c>
      <c r="F788" s="490">
        <v>0</v>
      </c>
      <c r="G788" s="491">
        <v>0</v>
      </c>
      <c r="H788" s="160">
        <v>0</v>
      </c>
      <c r="I788" s="490">
        <v>0</v>
      </c>
      <c r="J788" s="491">
        <v>0</v>
      </c>
      <c r="K788" s="160">
        <v>0</v>
      </c>
      <c r="L788" s="296">
        <f t="shared" si="181"/>
        <v>0</v>
      </c>
      <c r="M788" s="12">
        <f t="shared" si="177"/>
      </c>
      <c r="N788" s="13"/>
    </row>
    <row r="789" spans="2:14" ht="15.75">
      <c r="B789" s="307"/>
      <c r="C789" s="305">
        <v>560</v>
      </c>
      <c r="D789" s="308" t="s">
        <v>197</v>
      </c>
      <c r="E789" s="296">
        <f t="shared" si="180"/>
        <v>0</v>
      </c>
      <c r="F789" s="158"/>
      <c r="G789" s="159"/>
      <c r="H789" s="1422"/>
      <c r="I789" s="158"/>
      <c r="J789" s="159"/>
      <c r="K789" s="1422"/>
      <c r="L789" s="296">
        <f t="shared" si="181"/>
        <v>0</v>
      </c>
      <c r="M789" s="12">
        <f t="shared" si="177"/>
      </c>
      <c r="N789" s="13"/>
    </row>
    <row r="790" spans="2:14" ht="15.75">
      <c r="B790" s="307"/>
      <c r="C790" s="305">
        <v>580</v>
      </c>
      <c r="D790" s="306" t="s">
        <v>198</v>
      </c>
      <c r="E790" s="296">
        <f t="shared" si="180"/>
        <v>0</v>
      </c>
      <c r="F790" s="158"/>
      <c r="G790" s="159"/>
      <c r="H790" s="1422"/>
      <c r="I790" s="158"/>
      <c r="J790" s="159"/>
      <c r="K790" s="1422"/>
      <c r="L790" s="296">
        <f t="shared" si="181"/>
        <v>0</v>
      </c>
      <c r="M790" s="12">
        <f t="shared" si="177"/>
      </c>
      <c r="N790" s="13"/>
    </row>
    <row r="791" spans="2:14" ht="15.75">
      <c r="B791" s="292"/>
      <c r="C791" s="305">
        <v>588</v>
      </c>
      <c r="D791" s="306" t="s">
        <v>883</v>
      </c>
      <c r="E791" s="296">
        <f t="shared" si="180"/>
        <v>0</v>
      </c>
      <c r="F791" s="490">
        <v>0</v>
      </c>
      <c r="G791" s="491">
        <v>0</v>
      </c>
      <c r="H791" s="160">
        <v>0</v>
      </c>
      <c r="I791" s="490">
        <v>0</v>
      </c>
      <c r="J791" s="491">
        <v>0</v>
      </c>
      <c r="K791" s="160">
        <v>0</v>
      </c>
      <c r="L791" s="296">
        <f t="shared" si="181"/>
        <v>0</v>
      </c>
      <c r="M791" s="12">
        <f t="shared" si="177"/>
      </c>
      <c r="N791" s="13"/>
    </row>
    <row r="792" spans="2:14" ht="31.5">
      <c r="B792" s="292"/>
      <c r="C792" s="309">
        <v>590</v>
      </c>
      <c r="D792" s="310" t="s">
        <v>199</v>
      </c>
      <c r="E792" s="288">
        <f t="shared" si="180"/>
        <v>0</v>
      </c>
      <c r="F792" s="173"/>
      <c r="G792" s="174"/>
      <c r="H792" s="1423"/>
      <c r="I792" s="173"/>
      <c r="J792" s="174"/>
      <c r="K792" s="1423"/>
      <c r="L792" s="288">
        <f t="shared" si="181"/>
        <v>0</v>
      </c>
      <c r="M792" s="12">
        <f t="shared" si="177"/>
      </c>
      <c r="N792" s="13"/>
    </row>
    <row r="793" spans="2:14" ht="15.75">
      <c r="B793" s="273">
        <v>800</v>
      </c>
      <c r="C793" s="1832" t="s">
        <v>200</v>
      </c>
      <c r="D793" s="1833"/>
      <c r="E793" s="311">
        <f t="shared" si="180"/>
        <v>0</v>
      </c>
      <c r="F793" s="1424"/>
      <c r="G793" s="1425"/>
      <c r="H793" s="1426"/>
      <c r="I793" s="1424"/>
      <c r="J793" s="1425"/>
      <c r="K793" s="1426"/>
      <c r="L793" s="311">
        <f t="shared" si="181"/>
        <v>0</v>
      </c>
      <c r="M793" s="12">
        <f t="shared" si="177"/>
      </c>
      <c r="N793" s="13"/>
    </row>
    <row r="794" spans="2:14" ht="15.75">
      <c r="B794" s="273">
        <v>1000</v>
      </c>
      <c r="C794" s="1834" t="s">
        <v>201</v>
      </c>
      <c r="D794" s="1835"/>
      <c r="E794" s="311">
        <f aca="true" t="shared" si="182" ref="E794:L794">SUM(E795:E811)</f>
        <v>0</v>
      </c>
      <c r="F794" s="275">
        <f t="shared" si="182"/>
        <v>0</v>
      </c>
      <c r="G794" s="276">
        <f t="shared" si="182"/>
        <v>0</v>
      </c>
      <c r="H794" s="277">
        <f t="shared" si="182"/>
        <v>0</v>
      </c>
      <c r="I794" s="275">
        <f t="shared" si="182"/>
        <v>0</v>
      </c>
      <c r="J794" s="276">
        <f t="shared" si="182"/>
        <v>0</v>
      </c>
      <c r="K794" s="277">
        <f t="shared" si="182"/>
        <v>0</v>
      </c>
      <c r="L794" s="311">
        <f t="shared" si="182"/>
        <v>0</v>
      </c>
      <c r="M794" s="12">
        <f t="shared" si="177"/>
      </c>
      <c r="N794" s="13"/>
    </row>
    <row r="795" spans="2:14" ht="15.75">
      <c r="B795" s="293"/>
      <c r="C795" s="280">
        <v>1011</v>
      </c>
      <c r="D795" s="312" t="s">
        <v>202</v>
      </c>
      <c r="E795" s="282">
        <f aca="true" t="shared" si="183" ref="E795:E811">F795+G795+H795</f>
        <v>0</v>
      </c>
      <c r="F795" s="152"/>
      <c r="G795" s="153"/>
      <c r="H795" s="1420"/>
      <c r="I795" s="152"/>
      <c r="J795" s="153"/>
      <c r="K795" s="1420"/>
      <c r="L795" s="282">
        <f aca="true" t="shared" si="184" ref="L795:L811">I795+J795+K795</f>
        <v>0</v>
      </c>
      <c r="M795" s="12">
        <f t="shared" si="177"/>
      </c>
      <c r="N795" s="13"/>
    </row>
    <row r="796" spans="2:14" ht="15.75">
      <c r="B796" s="293"/>
      <c r="C796" s="294">
        <v>1012</v>
      </c>
      <c r="D796" s="295" t="s">
        <v>203</v>
      </c>
      <c r="E796" s="296">
        <f t="shared" si="183"/>
        <v>0</v>
      </c>
      <c r="F796" s="158"/>
      <c r="G796" s="159"/>
      <c r="H796" s="1422"/>
      <c r="I796" s="158"/>
      <c r="J796" s="159"/>
      <c r="K796" s="1422"/>
      <c r="L796" s="296">
        <f t="shared" si="184"/>
        <v>0</v>
      </c>
      <c r="M796" s="12">
        <f t="shared" si="177"/>
      </c>
      <c r="N796" s="13"/>
    </row>
    <row r="797" spans="2:14" ht="15.75">
      <c r="B797" s="293"/>
      <c r="C797" s="294">
        <v>1013</v>
      </c>
      <c r="D797" s="295" t="s">
        <v>204</v>
      </c>
      <c r="E797" s="296">
        <f t="shared" si="183"/>
        <v>0</v>
      </c>
      <c r="F797" s="158"/>
      <c r="G797" s="159"/>
      <c r="H797" s="1422"/>
      <c r="I797" s="158"/>
      <c r="J797" s="159"/>
      <c r="K797" s="1422"/>
      <c r="L797" s="296">
        <f t="shared" si="184"/>
        <v>0</v>
      </c>
      <c r="M797" s="12">
        <f t="shared" si="177"/>
      </c>
      <c r="N797" s="13"/>
    </row>
    <row r="798" spans="2:14" ht="15.75">
      <c r="B798" s="293"/>
      <c r="C798" s="294">
        <v>1014</v>
      </c>
      <c r="D798" s="295" t="s">
        <v>205</v>
      </c>
      <c r="E798" s="296">
        <f t="shared" si="183"/>
        <v>0</v>
      </c>
      <c r="F798" s="158"/>
      <c r="G798" s="159"/>
      <c r="H798" s="1422"/>
      <c r="I798" s="158"/>
      <c r="J798" s="159"/>
      <c r="K798" s="1422"/>
      <c r="L798" s="296">
        <f t="shared" si="184"/>
        <v>0</v>
      </c>
      <c r="M798" s="12">
        <f t="shared" si="177"/>
      </c>
      <c r="N798" s="13"/>
    </row>
    <row r="799" spans="2:14" ht="15.75">
      <c r="B799" s="293"/>
      <c r="C799" s="294">
        <v>1015</v>
      </c>
      <c r="D799" s="295" t="s">
        <v>206</v>
      </c>
      <c r="E799" s="296">
        <f t="shared" si="183"/>
        <v>0</v>
      </c>
      <c r="F799" s="158"/>
      <c r="G799" s="159"/>
      <c r="H799" s="1422"/>
      <c r="I799" s="158"/>
      <c r="J799" s="159"/>
      <c r="K799" s="1422"/>
      <c r="L799" s="296">
        <f t="shared" si="184"/>
        <v>0</v>
      </c>
      <c r="M799" s="12">
        <f t="shared" si="177"/>
      </c>
      <c r="N799" s="13"/>
    </row>
    <row r="800" spans="2:14" ht="15.75">
      <c r="B800" s="293"/>
      <c r="C800" s="313">
        <v>1016</v>
      </c>
      <c r="D800" s="314" t="s">
        <v>207</v>
      </c>
      <c r="E800" s="315">
        <f t="shared" si="183"/>
        <v>0</v>
      </c>
      <c r="F800" s="164"/>
      <c r="G800" s="165"/>
      <c r="H800" s="1421"/>
      <c r="I800" s="164"/>
      <c r="J800" s="165"/>
      <c r="K800" s="1421"/>
      <c r="L800" s="315">
        <f t="shared" si="184"/>
        <v>0</v>
      </c>
      <c r="M800" s="12">
        <f t="shared" si="177"/>
      </c>
      <c r="N800" s="13"/>
    </row>
    <row r="801" spans="2:14" ht="15.75">
      <c r="B801" s="279"/>
      <c r="C801" s="319">
        <v>1020</v>
      </c>
      <c r="D801" s="320" t="s">
        <v>208</v>
      </c>
      <c r="E801" s="321">
        <f t="shared" si="183"/>
        <v>0</v>
      </c>
      <c r="F801" s="455"/>
      <c r="G801" s="456"/>
      <c r="H801" s="1430"/>
      <c r="I801" s="455"/>
      <c r="J801" s="456"/>
      <c r="K801" s="1430"/>
      <c r="L801" s="321">
        <f t="shared" si="184"/>
        <v>0</v>
      </c>
      <c r="M801" s="12">
        <f t="shared" si="177"/>
      </c>
      <c r="N801" s="13"/>
    </row>
    <row r="802" spans="2:14" ht="15.75">
      <c r="B802" s="293"/>
      <c r="C802" s="325">
        <v>1030</v>
      </c>
      <c r="D802" s="326" t="s">
        <v>209</v>
      </c>
      <c r="E802" s="327">
        <f t="shared" si="183"/>
        <v>0</v>
      </c>
      <c r="F802" s="450"/>
      <c r="G802" s="451"/>
      <c r="H802" s="1427"/>
      <c r="I802" s="450"/>
      <c r="J802" s="451"/>
      <c r="K802" s="1427"/>
      <c r="L802" s="327">
        <f t="shared" si="184"/>
        <v>0</v>
      </c>
      <c r="M802" s="12">
        <f t="shared" si="177"/>
      </c>
      <c r="N802" s="13"/>
    </row>
    <row r="803" spans="2:14" ht="15.75">
      <c r="B803" s="293"/>
      <c r="C803" s="319">
        <v>1051</v>
      </c>
      <c r="D803" s="332" t="s">
        <v>210</v>
      </c>
      <c r="E803" s="321">
        <f t="shared" si="183"/>
        <v>0</v>
      </c>
      <c r="F803" s="455"/>
      <c r="G803" s="456"/>
      <c r="H803" s="1430"/>
      <c r="I803" s="455"/>
      <c r="J803" s="456"/>
      <c r="K803" s="1430"/>
      <c r="L803" s="321">
        <f t="shared" si="184"/>
        <v>0</v>
      </c>
      <c r="M803" s="12">
        <f t="shared" si="177"/>
      </c>
      <c r="N803" s="13"/>
    </row>
    <row r="804" spans="2:14" ht="15.75">
      <c r="B804" s="293"/>
      <c r="C804" s="294">
        <v>1052</v>
      </c>
      <c r="D804" s="295" t="s">
        <v>211</v>
      </c>
      <c r="E804" s="296">
        <f t="shared" si="183"/>
        <v>0</v>
      </c>
      <c r="F804" s="158"/>
      <c r="G804" s="159"/>
      <c r="H804" s="1422"/>
      <c r="I804" s="158"/>
      <c r="J804" s="159"/>
      <c r="K804" s="1422"/>
      <c r="L804" s="296">
        <f t="shared" si="184"/>
        <v>0</v>
      </c>
      <c r="M804" s="12">
        <f t="shared" si="177"/>
      </c>
      <c r="N804" s="13"/>
    </row>
    <row r="805" spans="2:14" ht="15.75">
      <c r="B805" s="293"/>
      <c r="C805" s="325">
        <v>1053</v>
      </c>
      <c r="D805" s="326" t="s">
        <v>884</v>
      </c>
      <c r="E805" s="327">
        <f t="shared" si="183"/>
        <v>0</v>
      </c>
      <c r="F805" s="450"/>
      <c r="G805" s="451"/>
      <c r="H805" s="1427"/>
      <c r="I805" s="450"/>
      <c r="J805" s="451"/>
      <c r="K805" s="1427"/>
      <c r="L805" s="327">
        <f t="shared" si="184"/>
        <v>0</v>
      </c>
      <c r="M805" s="12">
        <f t="shared" si="177"/>
      </c>
      <c r="N805" s="13"/>
    </row>
    <row r="806" spans="2:14" ht="15.75">
      <c r="B806" s="293"/>
      <c r="C806" s="319">
        <v>1062</v>
      </c>
      <c r="D806" s="320" t="s">
        <v>212</v>
      </c>
      <c r="E806" s="321">
        <f t="shared" si="183"/>
        <v>0</v>
      </c>
      <c r="F806" s="455"/>
      <c r="G806" s="456"/>
      <c r="H806" s="1430"/>
      <c r="I806" s="455"/>
      <c r="J806" s="456"/>
      <c r="K806" s="1430"/>
      <c r="L806" s="321">
        <f t="shared" si="184"/>
        <v>0</v>
      </c>
      <c r="M806" s="12">
        <f t="shared" si="177"/>
      </c>
      <c r="N806" s="13"/>
    </row>
    <row r="807" spans="2:14" ht="15.75">
      <c r="B807" s="293"/>
      <c r="C807" s="325">
        <v>1063</v>
      </c>
      <c r="D807" s="333" t="s">
        <v>810</v>
      </c>
      <c r="E807" s="327">
        <f t="shared" si="183"/>
        <v>0</v>
      </c>
      <c r="F807" s="450"/>
      <c r="G807" s="451"/>
      <c r="H807" s="1427"/>
      <c r="I807" s="450"/>
      <c r="J807" s="451"/>
      <c r="K807" s="1427"/>
      <c r="L807" s="327">
        <f t="shared" si="184"/>
        <v>0</v>
      </c>
      <c r="M807" s="12">
        <f t="shared" si="177"/>
      </c>
      <c r="N807" s="13"/>
    </row>
    <row r="808" spans="2:14" ht="15.75">
      <c r="B808" s="293"/>
      <c r="C808" s="334">
        <v>1069</v>
      </c>
      <c r="D808" s="335" t="s">
        <v>213</v>
      </c>
      <c r="E808" s="336">
        <f t="shared" si="183"/>
        <v>0</v>
      </c>
      <c r="F808" s="602"/>
      <c r="G808" s="603"/>
      <c r="H808" s="1429"/>
      <c r="I808" s="602"/>
      <c r="J808" s="603"/>
      <c r="K808" s="1429"/>
      <c r="L808" s="336">
        <f t="shared" si="184"/>
        <v>0</v>
      </c>
      <c r="M808" s="12">
        <f aca="true" t="shared" si="185" ref="M808:M839">(IF($E808&lt;&gt;0,$M$2,IF($L808&lt;&gt;0,$M$2,"")))</f>
      </c>
      <c r="N808" s="13"/>
    </row>
    <row r="809" spans="2:14" ht="15.75">
      <c r="B809" s="279"/>
      <c r="C809" s="319">
        <v>1091</v>
      </c>
      <c r="D809" s="332" t="s">
        <v>921</v>
      </c>
      <c r="E809" s="321">
        <f t="shared" si="183"/>
        <v>0</v>
      </c>
      <c r="F809" s="455"/>
      <c r="G809" s="456"/>
      <c r="H809" s="1430"/>
      <c r="I809" s="455"/>
      <c r="J809" s="456"/>
      <c r="K809" s="1430"/>
      <c r="L809" s="321">
        <f t="shared" si="184"/>
        <v>0</v>
      </c>
      <c r="M809" s="12">
        <f t="shared" si="185"/>
      </c>
      <c r="N809" s="13"/>
    </row>
    <row r="810" spans="2:14" ht="15.75">
      <c r="B810" s="293"/>
      <c r="C810" s="294">
        <v>1092</v>
      </c>
      <c r="D810" s="295" t="s">
        <v>308</v>
      </c>
      <c r="E810" s="296">
        <f t="shared" si="183"/>
        <v>0</v>
      </c>
      <c r="F810" s="158"/>
      <c r="G810" s="159"/>
      <c r="H810" s="1422"/>
      <c r="I810" s="158"/>
      <c r="J810" s="159"/>
      <c r="K810" s="1422"/>
      <c r="L810" s="296">
        <f t="shared" si="184"/>
        <v>0</v>
      </c>
      <c r="M810" s="12">
        <f t="shared" si="185"/>
      </c>
      <c r="N810" s="13"/>
    </row>
    <row r="811" spans="2:14" ht="15.75">
      <c r="B811" s="293"/>
      <c r="C811" s="286">
        <v>1098</v>
      </c>
      <c r="D811" s="340" t="s">
        <v>214</v>
      </c>
      <c r="E811" s="288">
        <f t="shared" si="183"/>
        <v>0</v>
      </c>
      <c r="F811" s="173"/>
      <c r="G811" s="174"/>
      <c r="H811" s="1423"/>
      <c r="I811" s="173"/>
      <c r="J811" s="174"/>
      <c r="K811" s="1423"/>
      <c r="L811" s="288">
        <f t="shared" si="184"/>
        <v>0</v>
      </c>
      <c r="M811" s="12">
        <f t="shared" si="185"/>
      </c>
      <c r="N811" s="13"/>
    </row>
    <row r="812" spans="2:14" ht="15.75">
      <c r="B812" s="273">
        <v>1900</v>
      </c>
      <c r="C812" s="1828" t="s">
        <v>275</v>
      </c>
      <c r="D812" s="1829"/>
      <c r="E812" s="311">
        <f aca="true" t="shared" si="186" ref="E812:L812">SUM(E813:E815)</f>
        <v>0</v>
      </c>
      <c r="F812" s="275">
        <f t="shared" si="186"/>
        <v>0</v>
      </c>
      <c r="G812" s="276">
        <f t="shared" si="186"/>
        <v>0</v>
      </c>
      <c r="H812" s="277">
        <f t="shared" si="186"/>
        <v>0</v>
      </c>
      <c r="I812" s="275">
        <f t="shared" si="186"/>
        <v>0</v>
      </c>
      <c r="J812" s="276">
        <f t="shared" si="186"/>
        <v>0</v>
      </c>
      <c r="K812" s="277">
        <f t="shared" si="186"/>
        <v>0</v>
      </c>
      <c r="L812" s="311">
        <f t="shared" si="186"/>
        <v>0</v>
      </c>
      <c r="M812" s="12">
        <f t="shared" si="185"/>
      </c>
      <c r="N812" s="13"/>
    </row>
    <row r="813" spans="2:14" ht="15.75">
      <c r="B813" s="293"/>
      <c r="C813" s="280">
        <v>1901</v>
      </c>
      <c r="D813" s="341" t="s">
        <v>922</v>
      </c>
      <c r="E813" s="282">
        <f>F813+G813+H813</f>
        <v>0</v>
      </c>
      <c r="F813" s="152"/>
      <c r="G813" s="153"/>
      <c r="H813" s="1420"/>
      <c r="I813" s="152"/>
      <c r="J813" s="153"/>
      <c r="K813" s="1420"/>
      <c r="L813" s="282">
        <f>I813+J813+K813</f>
        <v>0</v>
      </c>
      <c r="M813" s="12">
        <f t="shared" si="185"/>
      </c>
      <c r="N813" s="13"/>
    </row>
    <row r="814" spans="2:14" ht="15.75">
      <c r="B814" s="342"/>
      <c r="C814" s="294">
        <v>1981</v>
      </c>
      <c r="D814" s="343" t="s">
        <v>923</v>
      </c>
      <c r="E814" s="296">
        <f>F814+G814+H814</f>
        <v>0</v>
      </c>
      <c r="F814" s="158"/>
      <c r="G814" s="159"/>
      <c r="H814" s="1422"/>
      <c r="I814" s="158"/>
      <c r="J814" s="159"/>
      <c r="K814" s="1422"/>
      <c r="L814" s="296">
        <f>I814+J814+K814</f>
        <v>0</v>
      </c>
      <c r="M814" s="12">
        <f t="shared" si="185"/>
      </c>
      <c r="N814" s="13"/>
    </row>
    <row r="815" spans="2:14" ht="15.75">
      <c r="B815" s="293"/>
      <c r="C815" s="286">
        <v>1991</v>
      </c>
      <c r="D815" s="344" t="s">
        <v>924</v>
      </c>
      <c r="E815" s="288">
        <f>F815+G815+H815</f>
        <v>0</v>
      </c>
      <c r="F815" s="173"/>
      <c r="G815" s="174"/>
      <c r="H815" s="1423"/>
      <c r="I815" s="173"/>
      <c r="J815" s="174"/>
      <c r="K815" s="1423"/>
      <c r="L815" s="288">
        <f>I815+J815+K815</f>
        <v>0</v>
      </c>
      <c r="M815" s="12">
        <f t="shared" si="185"/>
      </c>
      <c r="N815" s="13"/>
    </row>
    <row r="816" spans="2:14" ht="15.75">
      <c r="B816" s="273">
        <v>2100</v>
      </c>
      <c r="C816" s="1828" t="s">
        <v>731</v>
      </c>
      <c r="D816" s="1829"/>
      <c r="E816" s="311">
        <f aca="true" t="shared" si="187" ref="E816:L816">SUM(E817:E821)</f>
        <v>0</v>
      </c>
      <c r="F816" s="275">
        <f t="shared" si="187"/>
        <v>0</v>
      </c>
      <c r="G816" s="276">
        <f t="shared" si="187"/>
        <v>0</v>
      </c>
      <c r="H816" s="277">
        <f t="shared" si="187"/>
        <v>0</v>
      </c>
      <c r="I816" s="275">
        <f t="shared" si="187"/>
        <v>0</v>
      </c>
      <c r="J816" s="276">
        <f t="shared" si="187"/>
        <v>0</v>
      </c>
      <c r="K816" s="277">
        <f t="shared" si="187"/>
        <v>0</v>
      </c>
      <c r="L816" s="311">
        <f t="shared" si="187"/>
        <v>0</v>
      </c>
      <c r="M816" s="12">
        <f t="shared" si="185"/>
      </c>
      <c r="N816" s="13"/>
    </row>
    <row r="817" spans="2:14" ht="15.75">
      <c r="B817" s="293"/>
      <c r="C817" s="280">
        <v>2110</v>
      </c>
      <c r="D817" s="345" t="s">
        <v>215</v>
      </c>
      <c r="E817" s="282">
        <f>F817+G817+H817</f>
        <v>0</v>
      </c>
      <c r="F817" s="152"/>
      <c r="G817" s="153"/>
      <c r="H817" s="1420"/>
      <c r="I817" s="152"/>
      <c r="J817" s="153"/>
      <c r="K817" s="1420"/>
      <c r="L817" s="282">
        <f>I817+J817+K817</f>
        <v>0</v>
      </c>
      <c r="M817" s="12">
        <f t="shared" si="185"/>
      </c>
      <c r="N817" s="13"/>
    </row>
    <row r="818" spans="2:14" ht="15.75">
      <c r="B818" s="342"/>
      <c r="C818" s="294">
        <v>2120</v>
      </c>
      <c r="D818" s="301" t="s">
        <v>216</v>
      </c>
      <c r="E818" s="296">
        <f>F818+G818+H818</f>
        <v>0</v>
      </c>
      <c r="F818" s="158"/>
      <c r="G818" s="159"/>
      <c r="H818" s="1422"/>
      <c r="I818" s="158"/>
      <c r="J818" s="159"/>
      <c r="K818" s="1422"/>
      <c r="L818" s="296">
        <f>I818+J818+K818</f>
        <v>0</v>
      </c>
      <c r="M818" s="12">
        <f t="shared" si="185"/>
      </c>
      <c r="N818" s="13"/>
    </row>
    <row r="819" spans="2:14" ht="15.75">
      <c r="B819" s="342"/>
      <c r="C819" s="294">
        <v>2125</v>
      </c>
      <c r="D819" s="301" t="s">
        <v>217</v>
      </c>
      <c r="E819" s="296">
        <f>F819+G819+H819</f>
        <v>0</v>
      </c>
      <c r="F819" s="490">
        <v>0</v>
      </c>
      <c r="G819" s="491">
        <v>0</v>
      </c>
      <c r="H819" s="160">
        <v>0</v>
      </c>
      <c r="I819" s="490">
        <v>0</v>
      </c>
      <c r="J819" s="491">
        <v>0</v>
      </c>
      <c r="K819" s="160">
        <v>0</v>
      </c>
      <c r="L819" s="296">
        <f>I819+J819+K819</f>
        <v>0</v>
      </c>
      <c r="M819" s="12">
        <f t="shared" si="185"/>
      </c>
      <c r="N819" s="13"/>
    </row>
    <row r="820" spans="2:14" ht="15.75">
      <c r="B820" s="292"/>
      <c r="C820" s="294">
        <v>2140</v>
      </c>
      <c r="D820" s="301" t="s">
        <v>218</v>
      </c>
      <c r="E820" s="296">
        <f>F820+G820+H820</f>
        <v>0</v>
      </c>
      <c r="F820" s="490">
        <v>0</v>
      </c>
      <c r="G820" s="491">
        <v>0</v>
      </c>
      <c r="H820" s="160">
        <v>0</v>
      </c>
      <c r="I820" s="490">
        <v>0</v>
      </c>
      <c r="J820" s="491">
        <v>0</v>
      </c>
      <c r="K820" s="160">
        <v>0</v>
      </c>
      <c r="L820" s="296">
        <f>I820+J820+K820</f>
        <v>0</v>
      </c>
      <c r="M820" s="12">
        <f t="shared" si="185"/>
      </c>
      <c r="N820" s="13"/>
    </row>
    <row r="821" spans="2:14" ht="15.75">
      <c r="B821" s="293"/>
      <c r="C821" s="286">
        <v>2190</v>
      </c>
      <c r="D821" s="346" t="s">
        <v>219</v>
      </c>
      <c r="E821" s="288">
        <f>F821+G821+H821</f>
        <v>0</v>
      </c>
      <c r="F821" s="173"/>
      <c r="G821" s="174"/>
      <c r="H821" s="1423"/>
      <c r="I821" s="173"/>
      <c r="J821" s="174"/>
      <c r="K821" s="1423"/>
      <c r="L821" s="288">
        <f>I821+J821+K821</f>
        <v>0</v>
      </c>
      <c r="M821" s="12">
        <f t="shared" si="185"/>
      </c>
      <c r="N821" s="13"/>
    </row>
    <row r="822" spans="2:14" ht="15.75">
      <c r="B822" s="273">
        <v>2200</v>
      </c>
      <c r="C822" s="1828" t="s">
        <v>220</v>
      </c>
      <c r="D822" s="1829"/>
      <c r="E822" s="311">
        <f aca="true" t="shared" si="188" ref="E822:L822">SUM(E823:E824)</f>
        <v>0</v>
      </c>
      <c r="F822" s="275">
        <f t="shared" si="188"/>
        <v>0</v>
      </c>
      <c r="G822" s="276">
        <f t="shared" si="188"/>
        <v>0</v>
      </c>
      <c r="H822" s="277">
        <f t="shared" si="188"/>
        <v>0</v>
      </c>
      <c r="I822" s="275">
        <f t="shared" si="188"/>
        <v>0</v>
      </c>
      <c r="J822" s="276">
        <f t="shared" si="188"/>
        <v>0</v>
      </c>
      <c r="K822" s="277">
        <f t="shared" si="188"/>
        <v>0</v>
      </c>
      <c r="L822" s="311">
        <f t="shared" si="188"/>
        <v>0</v>
      </c>
      <c r="M822" s="12">
        <f t="shared" si="185"/>
      </c>
      <c r="N822" s="13"/>
    </row>
    <row r="823" spans="2:14" ht="15.75">
      <c r="B823" s="293"/>
      <c r="C823" s="280">
        <v>2221</v>
      </c>
      <c r="D823" s="281" t="s">
        <v>309</v>
      </c>
      <c r="E823" s="282">
        <f aca="true" t="shared" si="189" ref="E823:E828">F823+G823+H823</f>
        <v>0</v>
      </c>
      <c r="F823" s="152"/>
      <c r="G823" s="153"/>
      <c r="H823" s="1420"/>
      <c r="I823" s="152"/>
      <c r="J823" s="153"/>
      <c r="K823" s="1420"/>
      <c r="L823" s="282">
        <f aca="true" t="shared" si="190" ref="L823:L828">I823+J823+K823</f>
        <v>0</v>
      </c>
      <c r="M823" s="12">
        <f t="shared" si="185"/>
      </c>
      <c r="N823" s="13"/>
    </row>
    <row r="824" spans="2:14" ht="15.75">
      <c r="B824" s="293"/>
      <c r="C824" s="286">
        <v>2224</v>
      </c>
      <c r="D824" s="287" t="s">
        <v>221</v>
      </c>
      <c r="E824" s="288">
        <f t="shared" si="189"/>
        <v>0</v>
      </c>
      <c r="F824" s="173"/>
      <c r="G824" s="174"/>
      <c r="H824" s="1423"/>
      <c r="I824" s="173"/>
      <c r="J824" s="174"/>
      <c r="K824" s="1423"/>
      <c r="L824" s="288">
        <f t="shared" si="190"/>
        <v>0</v>
      </c>
      <c r="M824" s="12">
        <f t="shared" si="185"/>
      </c>
      <c r="N824" s="13"/>
    </row>
    <row r="825" spans="2:14" ht="15.75">
      <c r="B825" s="273">
        <v>2500</v>
      </c>
      <c r="C825" s="1828" t="s">
        <v>222</v>
      </c>
      <c r="D825" s="1829"/>
      <c r="E825" s="311">
        <f t="shared" si="189"/>
        <v>0</v>
      </c>
      <c r="F825" s="1424"/>
      <c r="G825" s="1425"/>
      <c r="H825" s="1426"/>
      <c r="I825" s="1424"/>
      <c r="J825" s="1425"/>
      <c r="K825" s="1426"/>
      <c r="L825" s="311">
        <f t="shared" si="190"/>
        <v>0</v>
      </c>
      <c r="M825" s="12">
        <f t="shared" si="185"/>
      </c>
      <c r="N825" s="13"/>
    </row>
    <row r="826" spans="2:14" ht="15.75">
      <c r="B826" s="273">
        <v>2600</v>
      </c>
      <c r="C826" s="1830" t="s">
        <v>223</v>
      </c>
      <c r="D826" s="1831"/>
      <c r="E826" s="311">
        <f t="shared" si="189"/>
        <v>0</v>
      </c>
      <c r="F826" s="1424"/>
      <c r="G826" s="1425"/>
      <c r="H826" s="1426"/>
      <c r="I826" s="1424"/>
      <c r="J826" s="1425"/>
      <c r="K826" s="1426"/>
      <c r="L826" s="311">
        <f t="shared" si="190"/>
        <v>0</v>
      </c>
      <c r="M826" s="12">
        <f t="shared" si="185"/>
      </c>
      <c r="N826" s="13"/>
    </row>
    <row r="827" spans="2:14" ht="15.75">
      <c r="B827" s="273">
        <v>2700</v>
      </c>
      <c r="C827" s="1830" t="s">
        <v>224</v>
      </c>
      <c r="D827" s="1831"/>
      <c r="E827" s="311">
        <f t="shared" si="189"/>
        <v>0</v>
      </c>
      <c r="F827" s="1424"/>
      <c r="G827" s="1425"/>
      <c r="H827" s="1426"/>
      <c r="I827" s="1424"/>
      <c r="J827" s="1425"/>
      <c r="K827" s="1426"/>
      <c r="L827" s="311">
        <f t="shared" si="190"/>
        <v>0</v>
      </c>
      <c r="M827" s="12">
        <f t="shared" si="185"/>
      </c>
      <c r="N827" s="13"/>
    </row>
    <row r="828" spans="2:14" ht="15.75">
      <c r="B828" s="273">
        <v>2800</v>
      </c>
      <c r="C828" s="1830" t="s">
        <v>1678</v>
      </c>
      <c r="D828" s="1831"/>
      <c r="E828" s="311">
        <f t="shared" si="189"/>
        <v>0</v>
      </c>
      <c r="F828" s="1424"/>
      <c r="G828" s="1425"/>
      <c r="H828" s="1426"/>
      <c r="I828" s="1424"/>
      <c r="J828" s="1425"/>
      <c r="K828" s="1426"/>
      <c r="L828" s="311">
        <f t="shared" si="190"/>
        <v>0</v>
      </c>
      <c r="M828" s="12">
        <f t="shared" si="185"/>
      </c>
      <c r="N828" s="13"/>
    </row>
    <row r="829" spans="2:14" ht="15.75">
      <c r="B829" s="273">
        <v>2900</v>
      </c>
      <c r="C829" s="1828" t="s">
        <v>225</v>
      </c>
      <c r="D829" s="1829"/>
      <c r="E829" s="311">
        <f aca="true" t="shared" si="191" ref="E829:L829">SUM(E830:E837)</f>
        <v>0</v>
      </c>
      <c r="F829" s="275">
        <f t="shared" si="191"/>
        <v>0</v>
      </c>
      <c r="G829" s="275">
        <f t="shared" si="191"/>
        <v>0</v>
      </c>
      <c r="H829" s="275">
        <f t="shared" si="191"/>
        <v>0</v>
      </c>
      <c r="I829" s="275">
        <f t="shared" si="191"/>
        <v>0</v>
      </c>
      <c r="J829" s="275">
        <f t="shared" si="191"/>
        <v>0</v>
      </c>
      <c r="K829" s="275">
        <f t="shared" si="191"/>
        <v>0</v>
      </c>
      <c r="L829" s="275">
        <f t="shared" si="191"/>
        <v>0</v>
      </c>
      <c r="M829" s="12">
        <f t="shared" si="185"/>
      </c>
      <c r="N829" s="13"/>
    </row>
    <row r="830" spans="2:14" ht="15.75">
      <c r="B830" s="347"/>
      <c r="C830" s="280">
        <v>2910</v>
      </c>
      <c r="D830" s="348" t="s">
        <v>2012</v>
      </c>
      <c r="E830" s="282">
        <f aca="true" t="shared" si="192" ref="E830:E837">F830+G830+H830</f>
        <v>0</v>
      </c>
      <c r="F830" s="152"/>
      <c r="G830" s="153"/>
      <c r="H830" s="1420"/>
      <c r="I830" s="152"/>
      <c r="J830" s="153"/>
      <c r="K830" s="1420"/>
      <c r="L830" s="282">
        <f aca="true" t="shared" si="193" ref="L830:L837">I830+J830+K830</f>
        <v>0</v>
      </c>
      <c r="M830" s="12">
        <f t="shared" si="185"/>
      </c>
      <c r="N830" s="13"/>
    </row>
    <row r="831" spans="2:14" ht="15.75">
      <c r="B831" s="347"/>
      <c r="C831" s="280">
        <v>2920</v>
      </c>
      <c r="D831" s="348" t="s">
        <v>226</v>
      </c>
      <c r="E831" s="282">
        <f t="shared" si="192"/>
        <v>0</v>
      </c>
      <c r="F831" s="152"/>
      <c r="G831" s="153"/>
      <c r="H831" s="1420"/>
      <c r="I831" s="152"/>
      <c r="J831" s="153"/>
      <c r="K831" s="1420"/>
      <c r="L831" s="282">
        <f t="shared" si="193"/>
        <v>0</v>
      </c>
      <c r="M831" s="12">
        <f t="shared" si="185"/>
      </c>
      <c r="N831" s="13"/>
    </row>
    <row r="832" spans="2:14" ht="31.5">
      <c r="B832" s="347"/>
      <c r="C832" s="325">
        <v>2969</v>
      </c>
      <c r="D832" s="349" t="s">
        <v>227</v>
      </c>
      <c r="E832" s="327">
        <f t="shared" si="192"/>
        <v>0</v>
      </c>
      <c r="F832" s="450"/>
      <c r="G832" s="451"/>
      <c r="H832" s="1427"/>
      <c r="I832" s="450"/>
      <c r="J832" s="451"/>
      <c r="K832" s="1427"/>
      <c r="L832" s="327">
        <f t="shared" si="193"/>
        <v>0</v>
      </c>
      <c r="M832" s="12">
        <f t="shared" si="185"/>
      </c>
      <c r="N832" s="13"/>
    </row>
    <row r="833" spans="2:14" ht="31.5">
      <c r="B833" s="347"/>
      <c r="C833" s="350">
        <v>2970</v>
      </c>
      <c r="D833" s="351" t="s">
        <v>228</v>
      </c>
      <c r="E833" s="352">
        <f t="shared" si="192"/>
        <v>0</v>
      </c>
      <c r="F833" s="638"/>
      <c r="G833" s="639"/>
      <c r="H833" s="1428"/>
      <c r="I833" s="638"/>
      <c r="J833" s="639"/>
      <c r="K833" s="1428"/>
      <c r="L833" s="352">
        <f t="shared" si="193"/>
        <v>0</v>
      </c>
      <c r="M833" s="12">
        <f t="shared" si="185"/>
      </c>
      <c r="N833" s="13"/>
    </row>
    <row r="834" spans="2:14" ht="15.75">
      <c r="B834" s="347"/>
      <c r="C834" s="334">
        <v>2989</v>
      </c>
      <c r="D834" s="356" t="s">
        <v>229</v>
      </c>
      <c r="E834" s="336">
        <f t="shared" si="192"/>
        <v>0</v>
      </c>
      <c r="F834" s="602"/>
      <c r="G834" s="603"/>
      <c r="H834" s="1429"/>
      <c r="I834" s="602"/>
      <c r="J834" s="603"/>
      <c r="K834" s="1429"/>
      <c r="L834" s="336">
        <f t="shared" si="193"/>
        <v>0</v>
      </c>
      <c r="M834" s="12">
        <f t="shared" si="185"/>
      </c>
      <c r="N834" s="13"/>
    </row>
    <row r="835" spans="2:14" ht="15.75">
      <c r="B835" s="293"/>
      <c r="C835" s="319">
        <v>2990</v>
      </c>
      <c r="D835" s="357" t="s">
        <v>2032</v>
      </c>
      <c r="E835" s="321">
        <f t="shared" si="192"/>
        <v>0</v>
      </c>
      <c r="F835" s="455"/>
      <c r="G835" s="456"/>
      <c r="H835" s="1430"/>
      <c r="I835" s="455"/>
      <c r="J835" s="456"/>
      <c r="K835" s="1430"/>
      <c r="L835" s="321">
        <f t="shared" si="193"/>
        <v>0</v>
      </c>
      <c r="M835" s="12">
        <f t="shared" si="185"/>
      </c>
      <c r="N835" s="13"/>
    </row>
    <row r="836" spans="2:14" ht="15.75">
      <c r="B836" s="293"/>
      <c r="C836" s="319">
        <v>2991</v>
      </c>
      <c r="D836" s="357" t="s">
        <v>230</v>
      </c>
      <c r="E836" s="321">
        <f t="shared" si="192"/>
        <v>0</v>
      </c>
      <c r="F836" s="455"/>
      <c r="G836" s="456"/>
      <c r="H836" s="1430"/>
      <c r="I836" s="455"/>
      <c r="J836" s="456"/>
      <c r="K836" s="1430"/>
      <c r="L836" s="321">
        <f t="shared" si="193"/>
        <v>0</v>
      </c>
      <c r="M836" s="12">
        <f t="shared" si="185"/>
      </c>
      <c r="N836" s="13"/>
    </row>
    <row r="837" spans="2:14" ht="15.75">
      <c r="B837" s="293"/>
      <c r="C837" s="286">
        <v>2992</v>
      </c>
      <c r="D837" s="358" t="s">
        <v>231</v>
      </c>
      <c r="E837" s="288">
        <f t="shared" si="192"/>
        <v>0</v>
      </c>
      <c r="F837" s="173"/>
      <c r="G837" s="174"/>
      <c r="H837" s="1423"/>
      <c r="I837" s="173"/>
      <c r="J837" s="174"/>
      <c r="K837" s="1423"/>
      <c r="L837" s="288">
        <f t="shared" si="193"/>
        <v>0</v>
      </c>
      <c r="M837" s="12">
        <f t="shared" si="185"/>
      </c>
      <c r="N837" s="13"/>
    </row>
    <row r="838" spans="2:14" ht="15.75">
      <c r="B838" s="273">
        <v>3300</v>
      </c>
      <c r="C838" s="359" t="s">
        <v>232</v>
      </c>
      <c r="D838" s="1483"/>
      <c r="E838" s="311">
        <f aca="true" t="shared" si="194" ref="E838:L838">SUM(E839:E844)</f>
        <v>0</v>
      </c>
      <c r="F838" s="275">
        <f t="shared" si="194"/>
        <v>0</v>
      </c>
      <c r="G838" s="276">
        <f t="shared" si="194"/>
        <v>0</v>
      </c>
      <c r="H838" s="277">
        <f t="shared" si="194"/>
        <v>0</v>
      </c>
      <c r="I838" s="275">
        <f t="shared" si="194"/>
        <v>0</v>
      </c>
      <c r="J838" s="276">
        <f t="shared" si="194"/>
        <v>0</v>
      </c>
      <c r="K838" s="277">
        <f t="shared" si="194"/>
        <v>0</v>
      </c>
      <c r="L838" s="311">
        <f t="shared" si="194"/>
        <v>0</v>
      </c>
      <c r="M838" s="12">
        <f t="shared" si="185"/>
      </c>
      <c r="N838" s="13"/>
    </row>
    <row r="839" spans="2:14" ht="15.75">
      <c r="B839" s="292"/>
      <c r="C839" s="280">
        <v>3301</v>
      </c>
      <c r="D839" s="360" t="s">
        <v>233</v>
      </c>
      <c r="E839" s="282">
        <f aca="true" t="shared" si="195" ref="E839:E847">F839+G839+H839</f>
        <v>0</v>
      </c>
      <c r="F839" s="488">
        <v>0</v>
      </c>
      <c r="G839" s="489">
        <v>0</v>
      </c>
      <c r="H839" s="154">
        <v>0</v>
      </c>
      <c r="I839" s="488">
        <v>0</v>
      </c>
      <c r="J839" s="489">
        <v>0</v>
      </c>
      <c r="K839" s="154">
        <v>0</v>
      </c>
      <c r="L839" s="282">
        <f aca="true" t="shared" si="196" ref="L839:L847">I839+J839+K839</f>
        <v>0</v>
      </c>
      <c r="M839" s="12">
        <f t="shared" si="185"/>
      </c>
      <c r="N839" s="13"/>
    </row>
    <row r="840" spans="2:14" ht="15.75">
      <c r="B840" s="292"/>
      <c r="C840" s="294">
        <v>3302</v>
      </c>
      <c r="D840" s="361" t="s">
        <v>724</v>
      </c>
      <c r="E840" s="296">
        <f t="shared" si="195"/>
        <v>0</v>
      </c>
      <c r="F840" s="490">
        <v>0</v>
      </c>
      <c r="G840" s="491">
        <v>0</v>
      </c>
      <c r="H840" s="160">
        <v>0</v>
      </c>
      <c r="I840" s="490">
        <v>0</v>
      </c>
      <c r="J840" s="491">
        <v>0</v>
      </c>
      <c r="K840" s="160">
        <v>0</v>
      </c>
      <c r="L840" s="296">
        <f t="shared" si="196"/>
        <v>0</v>
      </c>
      <c r="M840" s="12">
        <f aca="true" t="shared" si="197" ref="M840:M871">(IF($E840&lt;&gt;0,$M$2,IF($L840&lt;&gt;0,$M$2,"")))</f>
      </c>
      <c r="N840" s="13"/>
    </row>
    <row r="841" spans="2:14" ht="15.75">
      <c r="B841" s="292"/>
      <c r="C841" s="294">
        <v>3303</v>
      </c>
      <c r="D841" s="361" t="s">
        <v>234</v>
      </c>
      <c r="E841" s="296">
        <f t="shared" si="195"/>
        <v>0</v>
      </c>
      <c r="F841" s="490">
        <v>0</v>
      </c>
      <c r="G841" s="491">
        <v>0</v>
      </c>
      <c r="H841" s="160">
        <v>0</v>
      </c>
      <c r="I841" s="490">
        <v>0</v>
      </c>
      <c r="J841" s="491">
        <v>0</v>
      </c>
      <c r="K841" s="160">
        <v>0</v>
      </c>
      <c r="L841" s="296">
        <f t="shared" si="196"/>
        <v>0</v>
      </c>
      <c r="M841" s="12">
        <f t="shared" si="197"/>
      </c>
      <c r="N841" s="13"/>
    </row>
    <row r="842" spans="2:14" ht="15.75">
      <c r="B842" s="292"/>
      <c r="C842" s="294">
        <v>3304</v>
      </c>
      <c r="D842" s="361" t="s">
        <v>235</v>
      </c>
      <c r="E842" s="296">
        <f t="shared" si="195"/>
        <v>0</v>
      </c>
      <c r="F842" s="490">
        <v>0</v>
      </c>
      <c r="G842" s="491">
        <v>0</v>
      </c>
      <c r="H842" s="160">
        <v>0</v>
      </c>
      <c r="I842" s="490">
        <v>0</v>
      </c>
      <c r="J842" s="491">
        <v>0</v>
      </c>
      <c r="K842" s="160">
        <v>0</v>
      </c>
      <c r="L842" s="296">
        <f t="shared" si="196"/>
        <v>0</v>
      </c>
      <c r="M842" s="12">
        <f t="shared" si="197"/>
      </c>
      <c r="N842" s="13"/>
    </row>
    <row r="843" spans="2:14" ht="15.75">
      <c r="B843" s="292"/>
      <c r="C843" s="294">
        <v>3305</v>
      </c>
      <c r="D843" s="361" t="s">
        <v>236</v>
      </c>
      <c r="E843" s="296">
        <f t="shared" si="195"/>
        <v>0</v>
      </c>
      <c r="F843" s="490">
        <v>0</v>
      </c>
      <c r="G843" s="491">
        <v>0</v>
      </c>
      <c r="H843" s="160">
        <v>0</v>
      </c>
      <c r="I843" s="490">
        <v>0</v>
      </c>
      <c r="J843" s="491">
        <v>0</v>
      </c>
      <c r="K843" s="160">
        <v>0</v>
      </c>
      <c r="L843" s="296">
        <f t="shared" si="196"/>
        <v>0</v>
      </c>
      <c r="M843" s="12">
        <f t="shared" si="197"/>
      </c>
      <c r="N843" s="13"/>
    </row>
    <row r="844" spans="2:14" ht="31.5">
      <c r="B844" s="292"/>
      <c r="C844" s="286">
        <v>3306</v>
      </c>
      <c r="D844" s="362" t="s">
        <v>1675</v>
      </c>
      <c r="E844" s="288">
        <f t="shared" si="195"/>
        <v>0</v>
      </c>
      <c r="F844" s="492">
        <v>0</v>
      </c>
      <c r="G844" s="493">
        <v>0</v>
      </c>
      <c r="H844" s="175">
        <v>0</v>
      </c>
      <c r="I844" s="492">
        <v>0</v>
      </c>
      <c r="J844" s="493">
        <v>0</v>
      </c>
      <c r="K844" s="175">
        <v>0</v>
      </c>
      <c r="L844" s="288">
        <f t="shared" si="196"/>
        <v>0</v>
      </c>
      <c r="M844" s="12">
        <f t="shared" si="197"/>
      </c>
      <c r="N844" s="13"/>
    </row>
    <row r="845" spans="2:14" ht="15.75">
      <c r="B845" s="273">
        <v>3900</v>
      </c>
      <c r="C845" s="1828" t="s">
        <v>237</v>
      </c>
      <c r="D845" s="1829"/>
      <c r="E845" s="311">
        <f t="shared" si="195"/>
        <v>0</v>
      </c>
      <c r="F845" s="1473">
        <v>0</v>
      </c>
      <c r="G845" s="1474">
        <v>0</v>
      </c>
      <c r="H845" s="1475">
        <v>0</v>
      </c>
      <c r="I845" s="1473">
        <v>0</v>
      </c>
      <c r="J845" s="1474">
        <v>0</v>
      </c>
      <c r="K845" s="1475">
        <v>0</v>
      </c>
      <c r="L845" s="311">
        <f t="shared" si="196"/>
        <v>0</v>
      </c>
      <c r="M845" s="12">
        <f t="shared" si="197"/>
      </c>
      <c r="N845" s="13"/>
    </row>
    <row r="846" spans="2:14" ht="15.75">
      <c r="B846" s="273">
        <v>4000</v>
      </c>
      <c r="C846" s="1828" t="s">
        <v>238</v>
      </c>
      <c r="D846" s="1829"/>
      <c r="E846" s="311">
        <f t="shared" si="195"/>
        <v>0</v>
      </c>
      <c r="F846" s="1424"/>
      <c r="G846" s="1425"/>
      <c r="H846" s="1426"/>
      <c r="I846" s="1424"/>
      <c r="J846" s="1425"/>
      <c r="K846" s="1426"/>
      <c r="L846" s="311">
        <f t="shared" si="196"/>
        <v>0</v>
      </c>
      <c r="M846" s="12">
        <f t="shared" si="197"/>
      </c>
      <c r="N846" s="13"/>
    </row>
    <row r="847" spans="2:14" ht="15.75">
      <c r="B847" s="273">
        <v>4100</v>
      </c>
      <c r="C847" s="1828" t="s">
        <v>239</v>
      </c>
      <c r="D847" s="1829"/>
      <c r="E847" s="311">
        <f t="shared" si="195"/>
        <v>0</v>
      </c>
      <c r="F847" s="1474">
        <v>0</v>
      </c>
      <c r="G847" s="1474">
        <v>0</v>
      </c>
      <c r="H847" s="1474">
        <v>0</v>
      </c>
      <c r="I847" s="1474">
        <v>0</v>
      </c>
      <c r="J847" s="1474">
        <v>0</v>
      </c>
      <c r="K847" s="1474">
        <v>0</v>
      </c>
      <c r="L847" s="311">
        <f t="shared" si="196"/>
        <v>0</v>
      </c>
      <c r="M847" s="12">
        <f t="shared" si="197"/>
      </c>
      <c r="N847" s="13"/>
    </row>
    <row r="848" spans="2:14" ht="15.75">
      <c r="B848" s="273">
        <v>4200</v>
      </c>
      <c r="C848" s="1828" t="s">
        <v>240</v>
      </c>
      <c r="D848" s="1829"/>
      <c r="E848" s="311">
        <f aca="true" t="shared" si="198" ref="E848:L848">SUM(E849:E854)</f>
        <v>0</v>
      </c>
      <c r="F848" s="275">
        <f t="shared" si="198"/>
        <v>0</v>
      </c>
      <c r="G848" s="276">
        <f t="shared" si="198"/>
        <v>0</v>
      </c>
      <c r="H848" s="277">
        <f t="shared" si="198"/>
        <v>0</v>
      </c>
      <c r="I848" s="275">
        <f t="shared" si="198"/>
        <v>0</v>
      </c>
      <c r="J848" s="276">
        <f t="shared" si="198"/>
        <v>0</v>
      </c>
      <c r="K848" s="277">
        <f t="shared" si="198"/>
        <v>0</v>
      </c>
      <c r="L848" s="311">
        <f t="shared" si="198"/>
        <v>0</v>
      </c>
      <c r="M848" s="12">
        <f t="shared" si="197"/>
      </c>
      <c r="N848" s="13"/>
    </row>
    <row r="849" spans="2:14" ht="15.75">
      <c r="B849" s="363"/>
      <c r="C849" s="280">
        <v>4201</v>
      </c>
      <c r="D849" s="281" t="s">
        <v>241</v>
      </c>
      <c r="E849" s="282">
        <f aca="true" t="shared" si="199" ref="E849:E854">F849+G849+H849</f>
        <v>0</v>
      </c>
      <c r="F849" s="152"/>
      <c r="G849" s="153"/>
      <c r="H849" s="1420"/>
      <c r="I849" s="152"/>
      <c r="J849" s="153"/>
      <c r="K849" s="1420"/>
      <c r="L849" s="282">
        <f aca="true" t="shared" si="200" ref="L849:L854">I849+J849+K849</f>
        <v>0</v>
      </c>
      <c r="M849" s="12">
        <f t="shared" si="197"/>
      </c>
      <c r="N849" s="13"/>
    </row>
    <row r="850" spans="2:14" ht="15.75">
      <c r="B850" s="363"/>
      <c r="C850" s="294">
        <v>4202</v>
      </c>
      <c r="D850" s="364" t="s">
        <v>242</v>
      </c>
      <c r="E850" s="296">
        <f t="shared" si="199"/>
        <v>0</v>
      </c>
      <c r="F850" s="158"/>
      <c r="G850" s="159"/>
      <c r="H850" s="1422"/>
      <c r="I850" s="158"/>
      <c r="J850" s="159"/>
      <c r="K850" s="1422"/>
      <c r="L850" s="296">
        <f t="shared" si="200"/>
        <v>0</v>
      </c>
      <c r="M850" s="12">
        <f t="shared" si="197"/>
      </c>
      <c r="N850" s="13"/>
    </row>
    <row r="851" spans="2:14" ht="15.75">
      <c r="B851" s="363"/>
      <c r="C851" s="294">
        <v>4214</v>
      </c>
      <c r="D851" s="364" t="s">
        <v>243</v>
      </c>
      <c r="E851" s="296">
        <f t="shared" si="199"/>
        <v>0</v>
      </c>
      <c r="F851" s="158"/>
      <c r="G851" s="159"/>
      <c r="H851" s="1422"/>
      <c r="I851" s="158"/>
      <c r="J851" s="159"/>
      <c r="K851" s="1422"/>
      <c r="L851" s="296">
        <f t="shared" si="200"/>
        <v>0</v>
      </c>
      <c r="M851" s="12">
        <f t="shared" si="197"/>
      </c>
      <c r="N851" s="13"/>
    </row>
    <row r="852" spans="2:14" ht="15.75">
      <c r="B852" s="363"/>
      <c r="C852" s="294">
        <v>4217</v>
      </c>
      <c r="D852" s="364" t="s">
        <v>244</v>
      </c>
      <c r="E852" s="296">
        <f t="shared" si="199"/>
        <v>0</v>
      </c>
      <c r="F852" s="158"/>
      <c r="G852" s="159"/>
      <c r="H852" s="1422"/>
      <c r="I852" s="158"/>
      <c r="J852" s="159"/>
      <c r="K852" s="1422"/>
      <c r="L852" s="296">
        <f t="shared" si="200"/>
        <v>0</v>
      </c>
      <c r="M852" s="12">
        <f t="shared" si="197"/>
      </c>
      <c r="N852" s="13"/>
    </row>
    <row r="853" spans="2:14" ht="15.75">
      <c r="B853" s="363"/>
      <c r="C853" s="294">
        <v>4218</v>
      </c>
      <c r="D853" s="295" t="s">
        <v>245</v>
      </c>
      <c r="E853" s="296">
        <f t="shared" si="199"/>
        <v>0</v>
      </c>
      <c r="F853" s="158"/>
      <c r="G853" s="159"/>
      <c r="H853" s="1422"/>
      <c r="I853" s="158"/>
      <c r="J853" s="159"/>
      <c r="K853" s="1422"/>
      <c r="L853" s="296">
        <f t="shared" si="200"/>
        <v>0</v>
      </c>
      <c r="M853" s="12">
        <f t="shared" si="197"/>
      </c>
      <c r="N853" s="13"/>
    </row>
    <row r="854" spans="2:14" ht="15.75">
      <c r="B854" s="363"/>
      <c r="C854" s="286">
        <v>4219</v>
      </c>
      <c r="D854" s="344" t="s">
        <v>246</v>
      </c>
      <c r="E854" s="288">
        <f t="shared" si="199"/>
        <v>0</v>
      </c>
      <c r="F854" s="173"/>
      <c r="G854" s="174"/>
      <c r="H854" s="1423"/>
      <c r="I854" s="173"/>
      <c r="J854" s="174"/>
      <c r="K854" s="1423"/>
      <c r="L854" s="288">
        <f t="shared" si="200"/>
        <v>0</v>
      </c>
      <c r="M854" s="12">
        <f t="shared" si="197"/>
      </c>
      <c r="N854" s="13"/>
    </row>
    <row r="855" spans="2:14" ht="15.75">
      <c r="B855" s="273">
        <v>4300</v>
      </c>
      <c r="C855" s="1828" t="s">
        <v>1679</v>
      </c>
      <c r="D855" s="1829"/>
      <c r="E855" s="311">
        <f aca="true" t="shared" si="201" ref="E855:L855">SUM(E856:E858)</f>
        <v>0</v>
      </c>
      <c r="F855" s="275">
        <f t="shared" si="201"/>
        <v>0</v>
      </c>
      <c r="G855" s="276">
        <f t="shared" si="201"/>
        <v>0</v>
      </c>
      <c r="H855" s="277">
        <f t="shared" si="201"/>
        <v>0</v>
      </c>
      <c r="I855" s="275">
        <f t="shared" si="201"/>
        <v>0</v>
      </c>
      <c r="J855" s="276">
        <f t="shared" si="201"/>
        <v>0</v>
      </c>
      <c r="K855" s="277">
        <f t="shared" si="201"/>
        <v>0</v>
      </c>
      <c r="L855" s="311">
        <f t="shared" si="201"/>
        <v>0</v>
      </c>
      <c r="M855" s="12">
        <f t="shared" si="197"/>
      </c>
      <c r="N855" s="13"/>
    </row>
    <row r="856" spans="2:14" ht="15.75">
      <c r="B856" s="363"/>
      <c r="C856" s="280">
        <v>4301</v>
      </c>
      <c r="D856" s="312" t="s">
        <v>247</v>
      </c>
      <c r="E856" s="282">
        <f aca="true" t="shared" si="202" ref="E856:E861">F856+G856+H856</f>
        <v>0</v>
      </c>
      <c r="F856" s="152"/>
      <c r="G856" s="153"/>
      <c r="H856" s="1420"/>
      <c r="I856" s="152"/>
      <c r="J856" s="153"/>
      <c r="K856" s="1420"/>
      <c r="L856" s="282">
        <f aca="true" t="shared" si="203" ref="L856:L861">I856+J856+K856</f>
        <v>0</v>
      </c>
      <c r="M856" s="12">
        <f t="shared" si="197"/>
      </c>
      <c r="N856" s="13"/>
    </row>
    <row r="857" spans="2:14" ht="15.75">
      <c r="B857" s="363"/>
      <c r="C857" s="294">
        <v>4302</v>
      </c>
      <c r="D857" s="364" t="s">
        <v>248</v>
      </c>
      <c r="E857" s="296">
        <f t="shared" si="202"/>
        <v>0</v>
      </c>
      <c r="F857" s="158"/>
      <c r="G857" s="159"/>
      <c r="H857" s="1422"/>
      <c r="I857" s="158"/>
      <c r="J857" s="159"/>
      <c r="K857" s="1422"/>
      <c r="L857" s="296">
        <f t="shared" si="203"/>
        <v>0</v>
      </c>
      <c r="M857" s="12">
        <f t="shared" si="197"/>
      </c>
      <c r="N857" s="13"/>
    </row>
    <row r="858" spans="2:14" ht="15.75">
      <c r="B858" s="363"/>
      <c r="C858" s="286">
        <v>4309</v>
      </c>
      <c r="D858" s="302" t="s">
        <v>249</v>
      </c>
      <c r="E858" s="288">
        <f t="shared" si="202"/>
        <v>0</v>
      </c>
      <c r="F858" s="173"/>
      <c r="G858" s="174"/>
      <c r="H858" s="1423"/>
      <c r="I858" s="173"/>
      <c r="J858" s="174"/>
      <c r="K858" s="1423"/>
      <c r="L858" s="288">
        <f t="shared" si="203"/>
        <v>0</v>
      </c>
      <c r="M858" s="12">
        <f t="shared" si="197"/>
      </c>
      <c r="N858" s="13"/>
    </row>
    <row r="859" spans="2:14" ht="15.75">
      <c r="B859" s="273">
        <v>4400</v>
      </c>
      <c r="C859" s="1828" t="s">
        <v>1676</v>
      </c>
      <c r="D859" s="1829"/>
      <c r="E859" s="311">
        <f t="shared" si="202"/>
        <v>0</v>
      </c>
      <c r="F859" s="1424"/>
      <c r="G859" s="1425"/>
      <c r="H859" s="1426"/>
      <c r="I859" s="1424"/>
      <c r="J859" s="1425"/>
      <c r="K859" s="1426"/>
      <c r="L859" s="311">
        <f t="shared" si="203"/>
        <v>0</v>
      </c>
      <c r="M859" s="12">
        <f t="shared" si="197"/>
      </c>
      <c r="N859" s="13"/>
    </row>
    <row r="860" spans="2:14" ht="15.75">
      <c r="B860" s="273">
        <v>4500</v>
      </c>
      <c r="C860" s="1828" t="s">
        <v>1677</v>
      </c>
      <c r="D860" s="1829"/>
      <c r="E860" s="311">
        <f t="shared" si="202"/>
        <v>0</v>
      </c>
      <c r="F860" s="1424"/>
      <c r="G860" s="1425"/>
      <c r="H860" s="1426"/>
      <c r="I860" s="1424"/>
      <c r="J860" s="1425"/>
      <c r="K860" s="1426"/>
      <c r="L860" s="311">
        <f t="shared" si="203"/>
        <v>0</v>
      </c>
      <c r="M860" s="12">
        <f t="shared" si="197"/>
      </c>
      <c r="N860" s="13"/>
    </row>
    <row r="861" spans="2:14" ht="15.75">
      <c r="B861" s="273">
        <v>4600</v>
      </c>
      <c r="C861" s="1830" t="s">
        <v>250</v>
      </c>
      <c r="D861" s="1831"/>
      <c r="E861" s="311">
        <f t="shared" si="202"/>
        <v>0</v>
      </c>
      <c r="F861" s="1424"/>
      <c r="G861" s="1425"/>
      <c r="H861" s="1426"/>
      <c r="I861" s="1424"/>
      <c r="J861" s="1425"/>
      <c r="K861" s="1426"/>
      <c r="L861" s="311">
        <f t="shared" si="203"/>
        <v>0</v>
      </c>
      <c r="M861" s="12">
        <f t="shared" si="197"/>
      </c>
      <c r="N861" s="13"/>
    </row>
    <row r="862" spans="2:14" ht="15.75">
      <c r="B862" s="273">
        <v>4900</v>
      </c>
      <c r="C862" s="1828" t="s">
        <v>276</v>
      </c>
      <c r="D862" s="1829"/>
      <c r="E862" s="311">
        <f aca="true" t="shared" si="204" ref="E862:L862">+E863+E864</f>
        <v>0</v>
      </c>
      <c r="F862" s="275">
        <f t="shared" si="204"/>
        <v>0</v>
      </c>
      <c r="G862" s="276">
        <f t="shared" si="204"/>
        <v>0</v>
      </c>
      <c r="H862" s="277">
        <f t="shared" si="204"/>
        <v>0</v>
      </c>
      <c r="I862" s="275">
        <f t="shared" si="204"/>
        <v>0</v>
      </c>
      <c r="J862" s="276">
        <f t="shared" si="204"/>
        <v>0</v>
      </c>
      <c r="K862" s="277">
        <f t="shared" si="204"/>
        <v>0</v>
      </c>
      <c r="L862" s="311">
        <f t="shared" si="204"/>
        <v>0</v>
      </c>
      <c r="M862" s="12">
        <f t="shared" si="197"/>
      </c>
      <c r="N862" s="13"/>
    </row>
    <row r="863" spans="2:14" ht="15.75">
      <c r="B863" s="363"/>
      <c r="C863" s="280">
        <v>4901</v>
      </c>
      <c r="D863" s="365" t="s">
        <v>277</v>
      </c>
      <c r="E863" s="282">
        <f>F863+G863+H863</f>
        <v>0</v>
      </c>
      <c r="F863" s="152"/>
      <c r="G863" s="153"/>
      <c r="H863" s="1420"/>
      <c r="I863" s="152"/>
      <c r="J863" s="153"/>
      <c r="K863" s="1420"/>
      <c r="L863" s="282">
        <f>I863+J863+K863</f>
        <v>0</v>
      </c>
      <c r="M863" s="12">
        <f t="shared" si="197"/>
      </c>
      <c r="N863" s="13"/>
    </row>
    <row r="864" spans="2:14" ht="15.75">
      <c r="B864" s="363"/>
      <c r="C864" s="286">
        <v>4902</v>
      </c>
      <c r="D864" s="302" t="s">
        <v>278</v>
      </c>
      <c r="E864" s="288">
        <f>F864+G864+H864</f>
        <v>0</v>
      </c>
      <c r="F864" s="173"/>
      <c r="G864" s="174"/>
      <c r="H864" s="1423"/>
      <c r="I864" s="173"/>
      <c r="J864" s="174"/>
      <c r="K864" s="1423"/>
      <c r="L864" s="288">
        <f>I864+J864+K864</f>
        <v>0</v>
      </c>
      <c r="M864" s="12">
        <f t="shared" si="197"/>
      </c>
      <c r="N864" s="13"/>
    </row>
    <row r="865" spans="2:14" ht="15.75">
      <c r="B865" s="366">
        <v>5100</v>
      </c>
      <c r="C865" s="1826" t="s">
        <v>251</v>
      </c>
      <c r="D865" s="1827"/>
      <c r="E865" s="311">
        <f>F865+G865+H865</f>
        <v>1831998</v>
      </c>
      <c r="F865" s="1424"/>
      <c r="G865" s="1425">
        <v>1831998</v>
      </c>
      <c r="H865" s="1426"/>
      <c r="I865" s="1424"/>
      <c r="J865" s="1425">
        <v>0</v>
      </c>
      <c r="K865" s="1426"/>
      <c r="L865" s="311">
        <f>I865+J865+K865</f>
        <v>0</v>
      </c>
      <c r="M865" s="12">
        <f t="shared" si="197"/>
        <v>1</v>
      </c>
      <c r="N865" s="13"/>
    </row>
    <row r="866" spans="2:14" ht="15.75">
      <c r="B866" s="366">
        <v>5200</v>
      </c>
      <c r="C866" s="1826" t="s">
        <v>252</v>
      </c>
      <c r="D866" s="1827"/>
      <c r="E866" s="311">
        <f aca="true" t="shared" si="205" ref="E866:L866">SUM(E867:E873)</f>
        <v>0</v>
      </c>
      <c r="F866" s="275">
        <f t="shared" si="205"/>
        <v>0</v>
      </c>
      <c r="G866" s="276">
        <f t="shared" si="205"/>
        <v>0</v>
      </c>
      <c r="H866" s="277">
        <f t="shared" si="205"/>
        <v>0</v>
      </c>
      <c r="I866" s="275">
        <f t="shared" si="205"/>
        <v>0</v>
      </c>
      <c r="J866" s="276">
        <f t="shared" si="205"/>
        <v>0</v>
      </c>
      <c r="K866" s="277">
        <f t="shared" si="205"/>
        <v>0</v>
      </c>
      <c r="L866" s="311">
        <f t="shared" si="205"/>
        <v>0</v>
      </c>
      <c r="M866" s="12">
        <f t="shared" si="197"/>
      </c>
      <c r="N866" s="13"/>
    </row>
    <row r="867" spans="2:14" ht="15.75">
      <c r="B867" s="367"/>
      <c r="C867" s="368">
        <v>5201</v>
      </c>
      <c r="D867" s="369" t="s">
        <v>253</v>
      </c>
      <c r="E867" s="282">
        <f aca="true" t="shared" si="206" ref="E867:E873">F867+G867+H867</f>
        <v>0</v>
      </c>
      <c r="F867" s="152"/>
      <c r="G867" s="153"/>
      <c r="H867" s="1420"/>
      <c r="I867" s="152"/>
      <c r="J867" s="153"/>
      <c r="K867" s="1420"/>
      <c r="L867" s="282">
        <f aca="true" t="shared" si="207" ref="L867:L873">I867+J867+K867</f>
        <v>0</v>
      </c>
      <c r="M867" s="12">
        <f t="shared" si="197"/>
      </c>
      <c r="N867" s="13"/>
    </row>
    <row r="868" spans="2:14" ht="15.75">
      <c r="B868" s="367"/>
      <c r="C868" s="370">
        <v>5202</v>
      </c>
      <c r="D868" s="371" t="s">
        <v>254</v>
      </c>
      <c r="E868" s="296">
        <f t="shared" si="206"/>
        <v>0</v>
      </c>
      <c r="F868" s="158"/>
      <c r="G868" s="159"/>
      <c r="H868" s="1422"/>
      <c r="I868" s="158"/>
      <c r="J868" s="159"/>
      <c r="K868" s="1422"/>
      <c r="L868" s="296">
        <f t="shared" si="207"/>
        <v>0</v>
      </c>
      <c r="M868" s="12">
        <f t="shared" si="197"/>
      </c>
      <c r="N868" s="13"/>
    </row>
    <row r="869" spans="2:14" ht="15.75">
      <c r="B869" s="367"/>
      <c r="C869" s="370">
        <v>5203</v>
      </c>
      <c r="D869" s="371" t="s">
        <v>627</v>
      </c>
      <c r="E869" s="296">
        <f t="shared" si="206"/>
        <v>0</v>
      </c>
      <c r="F869" s="158"/>
      <c r="G869" s="159"/>
      <c r="H869" s="1422"/>
      <c r="I869" s="158"/>
      <c r="J869" s="159"/>
      <c r="K869" s="1422"/>
      <c r="L869" s="296">
        <f t="shared" si="207"/>
        <v>0</v>
      </c>
      <c r="M869" s="12">
        <f t="shared" si="197"/>
      </c>
      <c r="N869" s="13"/>
    </row>
    <row r="870" spans="2:14" ht="15.75">
      <c r="B870" s="367"/>
      <c r="C870" s="370">
        <v>5204</v>
      </c>
      <c r="D870" s="371" t="s">
        <v>628</v>
      </c>
      <c r="E870" s="296">
        <f t="shared" si="206"/>
        <v>0</v>
      </c>
      <c r="F870" s="158"/>
      <c r="G870" s="159"/>
      <c r="H870" s="1422"/>
      <c r="I870" s="158"/>
      <c r="J870" s="159"/>
      <c r="K870" s="1422"/>
      <c r="L870" s="296">
        <f t="shared" si="207"/>
        <v>0</v>
      </c>
      <c r="M870" s="12">
        <f t="shared" si="197"/>
      </c>
      <c r="N870" s="13"/>
    </row>
    <row r="871" spans="2:14" ht="15.75">
      <c r="B871" s="367"/>
      <c r="C871" s="370">
        <v>5205</v>
      </c>
      <c r="D871" s="371" t="s">
        <v>629</v>
      </c>
      <c r="E871" s="296">
        <f t="shared" si="206"/>
        <v>0</v>
      </c>
      <c r="F871" s="158"/>
      <c r="G871" s="159"/>
      <c r="H871" s="1422"/>
      <c r="I871" s="158"/>
      <c r="J871" s="159"/>
      <c r="K871" s="1422"/>
      <c r="L871" s="296">
        <f t="shared" si="207"/>
        <v>0</v>
      </c>
      <c r="M871" s="12">
        <f t="shared" si="197"/>
      </c>
      <c r="N871" s="13"/>
    </row>
    <row r="872" spans="2:14" ht="15.75">
      <c r="B872" s="367"/>
      <c r="C872" s="370">
        <v>5206</v>
      </c>
      <c r="D872" s="371" t="s">
        <v>630</v>
      </c>
      <c r="E872" s="296">
        <f t="shared" si="206"/>
        <v>0</v>
      </c>
      <c r="F872" s="158"/>
      <c r="G872" s="159"/>
      <c r="H872" s="1422"/>
      <c r="I872" s="158"/>
      <c r="J872" s="159"/>
      <c r="K872" s="1422"/>
      <c r="L872" s="296">
        <f t="shared" si="207"/>
        <v>0</v>
      </c>
      <c r="M872" s="12">
        <f aca="true" t="shared" si="208" ref="M872:M892">(IF($E872&lt;&gt;0,$M$2,IF($L872&lt;&gt;0,$M$2,"")))</f>
      </c>
      <c r="N872" s="13"/>
    </row>
    <row r="873" spans="2:14" ht="15.75">
      <c r="B873" s="367"/>
      <c r="C873" s="372">
        <v>5219</v>
      </c>
      <c r="D873" s="373" t="s">
        <v>631</v>
      </c>
      <c r="E873" s="288">
        <f t="shared" si="206"/>
        <v>0</v>
      </c>
      <c r="F873" s="173"/>
      <c r="G873" s="174"/>
      <c r="H873" s="1423"/>
      <c r="I873" s="173"/>
      <c r="J873" s="174"/>
      <c r="K873" s="1423"/>
      <c r="L873" s="288">
        <f t="shared" si="207"/>
        <v>0</v>
      </c>
      <c r="M873" s="12">
        <f t="shared" si="208"/>
      </c>
      <c r="N873" s="13"/>
    </row>
    <row r="874" spans="2:14" ht="15.75">
      <c r="B874" s="366">
        <v>5300</v>
      </c>
      <c r="C874" s="1826" t="s">
        <v>632</v>
      </c>
      <c r="D874" s="1827"/>
      <c r="E874" s="311">
        <f aca="true" t="shared" si="209" ref="E874:L874">SUM(E875:E876)</f>
        <v>0</v>
      </c>
      <c r="F874" s="275">
        <f t="shared" si="209"/>
        <v>0</v>
      </c>
      <c r="G874" s="276">
        <f t="shared" si="209"/>
        <v>0</v>
      </c>
      <c r="H874" s="277">
        <f t="shared" si="209"/>
        <v>0</v>
      </c>
      <c r="I874" s="275">
        <f t="shared" si="209"/>
        <v>0</v>
      </c>
      <c r="J874" s="276">
        <f t="shared" si="209"/>
        <v>0</v>
      </c>
      <c r="K874" s="277">
        <f t="shared" si="209"/>
        <v>0</v>
      </c>
      <c r="L874" s="311">
        <f t="shared" si="209"/>
        <v>0</v>
      </c>
      <c r="M874" s="12">
        <f t="shared" si="208"/>
      </c>
      <c r="N874" s="13"/>
    </row>
    <row r="875" spans="2:14" ht="15.75">
      <c r="B875" s="367"/>
      <c r="C875" s="368">
        <v>5301</v>
      </c>
      <c r="D875" s="369" t="s">
        <v>310</v>
      </c>
      <c r="E875" s="282">
        <f>F875+G875+H875</f>
        <v>0</v>
      </c>
      <c r="F875" s="152"/>
      <c r="G875" s="153"/>
      <c r="H875" s="1420"/>
      <c r="I875" s="152"/>
      <c r="J875" s="153"/>
      <c r="K875" s="1420"/>
      <c r="L875" s="282">
        <f>I875+J875+K875</f>
        <v>0</v>
      </c>
      <c r="M875" s="12">
        <f t="shared" si="208"/>
      </c>
      <c r="N875" s="13"/>
    </row>
    <row r="876" spans="2:14" ht="15.75">
      <c r="B876" s="367"/>
      <c r="C876" s="372">
        <v>5309</v>
      </c>
      <c r="D876" s="373" t="s">
        <v>633</v>
      </c>
      <c r="E876" s="288">
        <f>F876+G876+H876</f>
        <v>0</v>
      </c>
      <c r="F876" s="173"/>
      <c r="G876" s="174"/>
      <c r="H876" s="1423"/>
      <c r="I876" s="173"/>
      <c r="J876" s="174"/>
      <c r="K876" s="1423"/>
      <c r="L876" s="288">
        <f>I876+J876+K876</f>
        <v>0</v>
      </c>
      <c r="M876" s="12">
        <f t="shared" si="208"/>
      </c>
      <c r="N876" s="13"/>
    </row>
    <row r="877" spans="2:14" ht="15.75">
      <c r="B877" s="366">
        <v>5400</v>
      </c>
      <c r="C877" s="1826" t="s">
        <v>694</v>
      </c>
      <c r="D877" s="1827"/>
      <c r="E877" s="311">
        <f>F877+G877+H877</f>
        <v>0</v>
      </c>
      <c r="F877" s="1424"/>
      <c r="G877" s="1425"/>
      <c r="H877" s="1426"/>
      <c r="I877" s="1424"/>
      <c r="J877" s="1425"/>
      <c r="K877" s="1426"/>
      <c r="L877" s="311">
        <f>I877+J877+K877</f>
        <v>0</v>
      </c>
      <c r="M877" s="12">
        <f t="shared" si="208"/>
      </c>
      <c r="N877" s="13"/>
    </row>
    <row r="878" spans="2:14" ht="15.75">
      <c r="B878" s="273">
        <v>5500</v>
      </c>
      <c r="C878" s="1828" t="s">
        <v>695</v>
      </c>
      <c r="D878" s="1829"/>
      <c r="E878" s="311">
        <f aca="true" t="shared" si="210" ref="E878:L878">SUM(E879:E882)</f>
        <v>0</v>
      </c>
      <c r="F878" s="275">
        <f t="shared" si="210"/>
        <v>0</v>
      </c>
      <c r="G878" s="276">
        <f t="shared" si="210"/>
        <v>0</v>
      </c>
      <c r="H878" s="277">
        <f t="shared" si="210"/>
        <v>0</v>
      </c>
      <c r="I878" s="275">
        <f t="shared" si="210"/>
        <v>0</v>
      </c>
      <c r="J878" s="276">
        <f t="shared" si="210"/>
        <v>0</v>
      </c>
      <c r="K878" s="277">
        <f t="shared" si="210"/>
        <v>0</v>
      </c>
      <c r="L878" s="311">
        <f t="shared" si="210"/>
        <v>0</v>
      </c>
      <c r="M878" s="12">
        <f t="shared" si="208"/>
      </c>
      <c r="N878" s="13"/>
    </row>
    <row r="879" spans="2:14" ht="15.75">
      <c r="B879" s="363"/>
      <c r="C879" s="280">
        <v>5501</v>
      </c>
      <c r="D879" s="312" t="s">
        <v>696</v>
      </c>
      <c r="E879" s="282">
        <f>F879+G879+H879</f>
        <v>0</v>
      </c>
      <c r="F879" s="152"/>
      <c r="G879" s="153"/>
      <c r="H879" s="1420"/>
      <c r="I879" s="152"/>
      <c r="J879" s="153"/>
      <c r="K879" s="1420"/>
      <c r="L879" s="282">
        <f>I879+J879+K879</f>
        <v>0</v>
      </c>
      <c r="M879" s="12">
        <f t="shared" si="208"/>
      </c>
      <c r="N879" s="13"/>
    </row>
    <row r="880" spans="2:14" ht="15.75">
      <c r="B880" s="363"/>
      <c r="C880" s="294">
        <v>5502</v>
      </c>
      <c r="D880" s="295" t="s">
        <v>697</v>
      </c>
      <c r="E880" s="296">
        <f>F880+G880+H880</f>
        <v>0</v>
      </c>
      <c r="F880" s="158"/>
      <c r="G880" s="159"/>
      <c r="H880" s="1422"/>
      <c r="I880" s="158"/>
      <c r="J880" s="159"/>
      <c r="K880" s="1422"/>
      <c r="L880" s="296">
        <f>I880+J880+K880</f>
        <v>0</v>
      </c>
      <c r="M880" s="12">
        <f t="shared" si="208"/>
      </c>
      <c r="N880" s="13"/>
    </row>
    <row r="881" spans="2:14" ht="15.75">
      <c r="B881" s="363"/>
      <c r="C881" s="294">
        <v>5503</v>
      </c>
      <c r="D881" s="364" t="s">
        <v>698</v>
      </c>
      <c r="E881" s="296">
        <f>F881+G881+H881</f>
        <v>0</v>
      </c>
      <c r="F881" s="158"/>
      <c r="G881" s="159"/>
      <c r="H881" s="1422"/>
      <c r="I881" s="158"/>
      <c r="J881" s="159"/>
      <c r="K881" s="1422"/>
      <c r="L881" s="296">
        <f>I881+J881+K881</f>
        <v>0</v>
      </c>
      <c r="M881" s="12">
        <f t="shared" si="208"/>
      </c>
      <c r="N881" s="13"/>
    </row>
    <row r="882" spans="2:14" ht="15.75">
      <c r="B882" s="363"/>
      <c r="C882" s="286">
        <v>5504</v>
      </c>
      <c r="D882" s="340" t="s">
        <v>699</v>
      </c>
      <c r="E882" s="288">
        <f>F882+G882+H882</f>
        <v>0</v>
      </c>
      <c r="F882" s="173"/>
      <c r="G882" s="174"/>
      <c r="H882" s="1423"/>
      <c r="I882" s="173"/>
      <c r="J882" s="174"/>
      <c r="K882" s="1423"/>
      <c r="L882" s="288">
        <f>I882+J882+K882</f>
        <v>0</v>
      </c>
      <c r="M882" s="12">
        <f t="shared" si="208"/>
      </c>
      <c r="N882" s="13"/>
    </row>
    <row r="883" spans="2:14" ht="15.75">
      <c r="B883" s="366">
        <v>5700</v>
      </c>
      <c r="C883" s="1821" t="s">
        <v>925</v>
      </c>
      <c r="D883" s="1822"/>
      <c r="E883" s="311">
        <f aca="true" t="shared" si="211" ref="E883:L883">SUM(E884:E886)</f>
        <v>0</v>
      </c>
      <c r="F883" s="275">
        <f t="shared" si="211"/>
        <v>0</v>
      </c>
      <c r="G883" s="276">
        <f t="shared" si="211"/>
        <v>0</v>
      </c>
      <c r="H883" s="277">
        <f t="shared" si="211"/>
        <v>0</v>
      </c>
      <c r="I883" s="275">
        <f t="shared" si="211"/>
        <v>0</v>
      </c>
      <c r="J883" s="276">
        <f t="shared" si="211"/>
        <v>0</v>
      </c>
      <c r="K883" s="277">
        <f t="shared" si="211"/>
        <v>0</v>
      </c>
      <c r="L883" s="311">
        <f t="shared" si="211"/>
        <v>0</v>
      </c>
      <c r="M883" s="12">
        <f t="shared" si="208"/>
      </c>
      <c r="N883" s="13"/>
    </row>
    <row r="884" spans="2:14" ht="15.75">
      <c r="B884" s="367"/>
      <c r="C884" s="368">
        <v>5701</v>
      </c>
      <c r="D884" s="369" t="s">
        <v>700</v>
      </c>
      <c r="E884" s="282">
        <f>F884+G884+H884</f>
        <v>0</v>
      </c>
      <c r="F884" s="1474">
        <v>0</v>
      </c>
      <c r="G884" s="1474">
        <v>0</v>
      </c>
      <c r="H884" s="1474">
        <v>0</v>
      </c>
      <c r="I884" s="1474">
        <v>0</v>
      </c>
      <c r="J884" s="1474">
        <v>0</v>
      </c>
      <c r="K884" s="1474">
        <v>0</v>
      </c>
      <c r="L884" s="282">
        <f>I884+J884+K884</f>
        <v>0</v>
      </c>
      <c r="M884" s="12">
        <f t="shared" si="208"/>
      </c>
      <c r="N884" s="13"/>
    </row>
    <row r="885" spans="2:14" ht="15.75">
      <c r="B885" s="367"/>
      <c r="C885" s="374">
        <v>5702</v>
      </c>
      <c r="D885" s="375" t="s">
        <v>701</v>
      </c>
      <c r="E885" s="315">
        <f>F885+G885+H885</f>
        <v>0</v>
      </c>
      <c r="F885" s="1474">
        <v>0</v>
      </c>
      <c r="G885" s="1474">
        <v>0</v>
      </c>
      <c r="H885" s="1474">
        <v>0</v>
      </c>
      <c r="I885" s="1474">
        <v>0</v>
      </c>
      <c r="J885" s="1474">
        <v>0</v>
      </c>
      <c r="K885" s="1474">
        <v>0</v>
      </c>
      <c r="L885" s="315">
        <f>I885+J885+K885</f>
        <v>0</v>
      </c>
      <c r="M885" s="12">
        <f t="shared" si="208"/>
      </c>
      <c r="N885" s="13"/>
    </row>
    <row r="886" spans="2:14" ht="15.75">
      <c r="B886" s="293"/>
      <c r="C886" s="376">
        <v>4071</v>
      </c>
      <c r="D886" s="377" t="s">
        <v>702</v>
      </c>
      <c r="E886" s="378">
        <f>F886+G886+H886</f>
        <v>0</v>
      </c>
      <c r="F886" s="1474">
        <v>0</v>
      </c>
      <c r="G886" s="1474">
        <v>0</v>
      </c>
      <c r="H886" s="1474">
        <v>0</v>
      </c>
      <c r="I886" s="1474">
        <v>0</v>
      </c>
      <c r="J886" s="1474">
        <v>0</v>
      </c>
      <c r="K886" s="1474">
        <v>0</v>
      </c>
      <c r="L886" s="378">
        <f>I886+J886+K886</f>
        <v>0</v>
      </c>
      <c r="M886" s="12">
        <f t="shared" si="208"/>
      </c>
      <c r="N886" s="13"/>
    </row>
    <row r="887" spans="2:14" ht="15.75">
      <c r="B887" s="584"/>
      <c r="C887" s="1823" t="s">
        <v>703</v>
      </c>
      <c r="D887" s="1824"/>
      <c r="E887" s="1440"/>
      <c r="F887" s="1440"/>
      <c r="G887" s="1440"/>
      <c r="H887" s="1440"/>
      <c r="I887" s="1440"/>
      <c r="J887" s="1440"/>
      <c r="K887" s="1440"/>
      <c r="L887" s="1441"/>
      <c r="M887" s="12">
        <f t="shared" si="208"/>
      </c>
      <c r="N887" s="13"/>
    </row>
    <row r="888" spans="2:14" ht="15.75">
      <c r="B888" s="382">
        <v>98</v>
      </c>
      <c r="C888" s="1823" t="s">
        <v>703</v>
      </c>
      <c r="D888" s="1824"/>
      <c r="E888" s="383">
        <f>F888+G888+H888</f>
        <v>0</v>
      </c>
      <c r="F888" s="1431"/>
      <c r="G888" s="1432"/>
      <c r="H888" s="1433"/>
      <c r="I888" s="1463">
        <v>0</v>
      </c>
      <c r="J888" s="1464">
        <v>0</v>
      </c>
      <c r="K888" s="1465">
        <v>0</v>
      </c>
      <c r="L888" s="383">
        <f>I888+J888+K888</f>
        <v>0</v>
      </c>
      <c r="M888" s="12">
        <f t="shared" si="208"/>
      </c>
      <c r="N888" s="13"/>
    </row>
    <row r="889" spans="2:14" ht="15.75">
      <c r="B889" s="1435"/>
      <c r="C889" s="1436"/>
      <c r="D889" s="1437"/>
      <c r="E889" s="270"/>
      <c r="F889" s="270"/>
      <c r="G889" s="270"/>
      <c r="H889" s="270"/>
      <c r="I889" s="270"/>
      <c r="J889" s="270"/>
      <c r="K889" s="270"/>
      <c r="L889" s="271"/>
      <c r="M889" s="12">
        <f t="shared" si="208"/>
      </c>
      <c r="N889" s="13"/>
    </row>
    <row r="890" spans="2:14" ht="15.75">
      <c r="B890" s="1438"/>
      <c r="C890" s="111"/>
      <c r="D890" s="1439"/>
      <c r="E890" s="219"/>
      <c r="F890" s="219"/>
      <c r="G890" s="219"/>
      <c r="H890" s="219"/>
      <c r="I890" s="219"/>
      <c r="J890" s="219"/>
      <c r="K890" s="219"/>
      <c r="L890" s="390"/>
      <c r="M890" s="12">
        <f t="shared" si="208"/>
      </c>
      <c r="N890" s="13"/>
    </row>
    <row r="891" spans="2:14" ht="15.75">
      <c r="B891" s="1438"/>
      <c r="C891" s="111"/>
      <c r="D891" s="1439"/>
      <c r="E891" s="219"/>
      <c r="F891" s="219"/>
      <c r="G891" s="219"/>
      <c r="H891" s="219"/>
      <c r="I891" s="219"/>
      <c r="J891" s="219"/>
      <c r="K891" s="219"/>
      <c r="L891" s="390"/>
      <c r="M891" s="12">
        <f t="shared" si="208"/>
      </c>
      <c r="N891" s="13"/>
    </row>
    <row r="892" spans="2:14" ht="15.75">
      <c r="B892" s="1466"/>
      <c r="C892" s="394" t="s">
        <v>750</v>
      </c>
      <c r="D892" s="1434">
        <f>+B892</f>
        <v>0</v>
      </c>
      <c r="E892" s="396">
        <f aca="true" t="shared" si="212" ref="E892:L892">SUM(E776,E779,E785,E793,E794,E812,E816,E822,E825,E826,E827,E828,E829,E838,E845,E846,E847,E848,E855,E859,E860,E861,E862,E865,E866,E874,E877,E878,E883)+E888</f>
        <v>1831998</v>
      </c>
      <c r="F892" s="397">
        <f t="shared" si="212"/>
        <v>0</v>
      </c>
      <c r="G892" s="398">
        <f t="shared" si="212"/>
        <v>1831998</v>
      </c>
      <c r="H892" s="399">
        <f t="shared" si="212"/>
        <v>0</v>
      </c>
      <c r="I892" s="397">
        <f t="shared" si="212"/>
        <v>0</v>
      </c>
      <c r="J892" s="398">
        <f t="shared" si="212"/>
        <v>0</v>
      </c>
      <c r="K892" s="399">
        <f t="shared" si="212"/>
        <v>0</v>
      </c>
      <c r="L892" s="396">
        <f t="shared" si="212"/>
        <v>0</v>
      </c>
      <c r="M892" s="12">
        <f t="shared" si="208"/>
        <v>1</v>
      </c>
      <c r="N892" s="73" t="str">
        <f>LEFT(C773,1)</f>
        <v>6</v>
      </c>
    </row>
    <row r="893" spans="2:13" ht="15.75">
      <c r="B893" s="79" t="s">
        <v>120</v>
      </c>
      <c r="C893" s="1"/>
      <c r="L893" s="6"/>
      <c r="M893" s="7">
        <f>(IF($E892&lt;&gt;0,$M$2,IF($L892&lt;&gt;0,$M$2,"")))</f>
        <v>1</v>
      </c>
    </row>
    <row r="894" spans="2:13" ht="15.75">
      <c r="B894" s="1369"/>
      <c r="C894" s="1369"/>
      <c r="D894" s="1370"/>
      <c r="E894" s="1369"/>
      <c r="F894" s="1369"/>
      <c r="G894" s="1369"/>
      <c r="H894" s="1369"/>
      <c r="I894" s="1369"/>
      <c r="J894" s="1369"/>
      <c r="K894" s="1369"/>
      <c r="L894" s="1371"/>
      <c r="M894" s="7">
        <f>(IF($E892&lt;&gt;0,$M$2,IF($L892&lt;&gt;0,$M$2,"")))</f>
        <v>1</v>
      </c>
    </row>
    <row r="895" spans="2:13" ht="18.75"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77"/>
      <c r="M895" s="74">
        <f>(IF(E890&lt;&gt;0,$G$2,IF(L890&lt;&gt;0,$G$2,"")))</f>
      </c>
    </row>
    <row r="896" spans="2:13" ht="18.75"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77"/>
      <c r="M896" s="74">
        <f>(IF(E891&lt;&gt;0,$G$2,IF(L891&lt;&gt;0,$G$2,"")))</f>
      </c>
    </row>
  </sheetData>
  <sheetProtection password="81B0" sheet="1" objects="1" scenarios="1"/>
  <mergeCells count="177">
    <mergeCell ref="C862:D862"/>
    <mergeCell ref="C888:D888"/>
    <mergeCell ref="C865:D865"/>
    <mergeCell ref="C866:D866"/>
    <mergeCell ref="C874:D874"/>
    <mergeCell ref="C877:D877"/>
    <mergeCell ref="C878:D878"/>
    <mergeCell ref="C883:D883"/>
    <mergeCell ref="C887:D887"/>
    <mergeCell ref="C826:D826"/>
    <mergeCell ref="C848:D848"/>
    <mergeCell ref="C855:D855"/>
    <mergeCell ref="C859:D859"/>
    <mergeCell ref="C860:D860"/>
    <mergeCell ref="C861:D861"/>
    <mergeCell ref="C794:D794"/>
    <mergeCell ref="C828:D828"/>
    <mergeCell ref="C829:D829"/>
    <mergeCell ref="C845:D845"/>
    <mergeCell ref="C846:D846"/>
    <mergeCell ref="C847:D847"/>
    <mergeCell ref="C812:D812"/>
    <mergeCell ref="C816:D816"/>
    <mergeCell ref="C822:D822"/>
    <mergeCell ref="C825:D825"/>
    <mergeCell ref="B760:D760"/>
    <mergeCell ref="B762:D762"/>
    <mergeCell ref="B765:D765"/>
    <mergeCell ref="E769:H769"/>
    <mergeCell ref="I769:L769"/>
    <mergeCell ref="C827:D827"/>
    <mergeCell ref="C776:D776"/>
    <mergeCell ref="C779:D779"/>
    <mergeCell ref="C785:D785"/>
    <mergeCell ref="C793:D793"/>
    <mergeCell ref="C723:D723"/>
    <mergeCell ref="C749:D749"/>
    <mergeCell ref="C726:D726"/>
    <mergeCell ref="C727:D727"/>
    <mergeCell ref="C735:D735"/>
    <mergeCell ref="C738:D738"/>
    <mergeCell ref="C739:D739"/>
    <mergeCell ref="C744:D744"/>
    <mergeCell ref="C748:D748"/>
    <mergeCell ref="C687:D687"/>
    <mergeCell ref="C709:D709"/>
    <mergeCell ref="C716:D716"/>
    <mergeCell ref="C720:D720"/>
    <mergeCell ref="C721:D721"/>
    <mergeCell ref="C722:D722"/>
    <mergeCell ref="C655:D655"/>
    <mergeCell ref="C689:D689"/>
    <mergeCell ref="C690:D690"/>
    <mergeCell ref="C706:D706"/>
    <mergeCell ref="C707:D707"/>
    <mergeCell ref="C708:D708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530:G530 I530:J530 F532:G532 I532:J532 F400 G400 I400 J40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565:G565 I519:J521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2074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13">
        <f>$B$7</f>
        <v>0</v>
      </c>
      <c r="J14" s="1814"/>
      <c r="K14" s="181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5">
        <f>$B$9</f>
        <v>0</v>
      </c>
      <c r="J16" s="1806"/>
      <c r="K16" s="1807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849" t="s">
        <v>2048</v>
      </c>
      <c r="M23" s="1850"/>
      <c r="N23" s="1850"/>
      <c r="O23" s="1851"/>
      <c r="P23" s="1858" t="s">
        <v>2049</v>
      </c>
      <c r="Q23" s="1859"/>
      <c r="R23" s="1859"/>
      <c r="S23" s="1860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38" t="s">
        <v>753</v>
      </c>
      <c r="K30" s="1839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34" t="s">
        <v>756</v>
      </c>
      <c r="K33" s="1835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36" t="s">
        <v>195</v>
      </c>
      <c r="K39" s="1837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32" t="s">
        <v>200</v>
      </c>
      <c r="K47" s="1833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34" t="s">
        <v>201</v>
      </c>
      <c r="K48" s="1835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28" t="s">
        <v>275</v>
      </c>
      <c r="K66" s="182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28" t="s">
        <v>731</v>
      </c>
      <c r="K70" s="182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28" t="s">
        <v>220</v>
      </c>
      <c r="K76" s="182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28" t="s">
        <v>222</v>
      </c>
      <c r="K79" s="1829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30" t="s">
        <v>223</v>
      </c>
      <c r="K80" s="1831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30" t="s">
        <v>224</v>
      </c>
      <c r="K81" s="1831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30" t="s">
        <v>1678</v>
      </c>
      <c r="K82" s="1831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28" t="s">
        <v>225</v>
      </c>
      <c r="K83" s="182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28" t="s">
        <v>237</v>
      </c>
      <c r="K99" s="1829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28" t="s">
        <v>238</v>
      </c>
      <c r="K100" s="1829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28" t="s">
        <v>239</v>
      </c>
      <c r="K101" s="1829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28" t="s">
        <v>240</v>
      </c>
      <c r="K102" s="182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28" t="s">
        <v>1679</v>
      </c>
      <c r="K109" s="182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28" t="s">
        <v>1676</v>
      </c>
      <c r="K113" s="1829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28" t="s">
        <v>1677</v>
      </c>
      <c r="K114" s="1829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30" t="s">
        <v>250</v>
      </c>
      <c r="K115" s="1831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28" t="s">
        <v>276</v>
      </c>
      <c r="K116" s="182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26" t="s">
        <v>251</v>
      </c>
      <c r="K119" s="1827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26" t="s">
        <v>252</v>
      </c>
      <c r="K120" s="1827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26" t="s">
        <v>632</v>
      </c>
      <c r="K128" s="1827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26" t="s">
        <v>694</v>
      </c>
      <c r="K131" s="1827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28" t="s">
        <v>695</v>
      </c>
      <c r="K132" s="182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21" t="s">
        <v>925</v>
      </c>
      <c r="K137" s="1822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23" t="s">
        <v>703</v>
      </c>
      <c r="K141" s="1824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23" t="s">
        <v>703</v>
      </c>
      <c r="K142" s="1824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  <row r="805" ht="12.75"/>
    <row r="809" ht="12.75"/>
    <row r="810" ht="12.75"/>
    <row r="835" ht="12.75"/>
    <row r="886" ht="12.75"/>
    <row r="887" ht="12.75"/>
    <row r="888" ht="12.75"/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Geri</cp:lastModifiedBy>
  <cp:lastPrinted>2013-12-30T07:01:00Z</cp:lastPrinted>
  <dcterms:created xsi:type="dcterms:W3CDTF">1997-12-10T11:54:07Z</dcterms:created>
  <dcterms:modified xsi:type="dcterms:W3CDTF">2019-02-18T13:43:39Z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